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charts/chart25.xml" ContentType="application/vnd.openxmlformats-officedocument.drawingml.chart+xml"/>
  <Override PartName="/xl/drawings/drawing28.xml" ContentType="application/vnd.openxmlformats-officedocument.drawingml.chartshapes+xml"/>
  <Override PartName="/xl/charts/chart26.xml" ContentType="application/vnd.openxmlformats-officedocument.drawingml.chart+xml"/>
  <Override PartName="/xl/drawings/drawing29.xml" ContentType="application/vnd.openxmlformats-officedocument.drawingml.chartshapes+xml"/>
  <Override PartName="/xl/charts/chart27.xml" ContentType="application/vnd.openxmlformats-officedocument.drawingml.chart+xml"/>
  <Override PartName="/xl/drawings/drawing30.xml" ContentType="application/vnd.openxmlformats-officedocument.drawingml.chartshapes+xml"/>
  <Override PartName="/xl/charts/chart28.xml" ContentType="application/vnd.openxmlformats-officedocument.drawingml.chart+xml"/>
  <Override PartName="/xl/drawings/drawing31.xml" ContentType="application/vnd.openxmlformats-officedocument.drawingml.chartshapes+xml"/>
  <Override PartName="/xl/charts/chart29.xml" ContentType="application/vnd.openxmlformats-officedocument.drawingml.chart+xml"/>
  <Override PartName="/xl/drawings/drawing32.xml" ContentType="application/vnd.openxmlformats-officedocument.drawingml.chartshapes+xml"/>
  <Override PartName="/xl/charts/chart30.xml" ContentType="application/vnd.openxmlformats-officedocument.drawingml.chart+xml"/>
  <Override PartName="/xl/drawings/drawing33.xml" ContentType="application/vnd.openxmlformats-officedocument.drawingml.chartshapes+xml"/>
  <Override PartName="/xl/charts/chart31.xml" ContentType="application/vnd.openxmlformats-officedocument.drawingml.chart+xml"/>
  <Override PartName="/xl/drawings/drawing34.xml" ContentType="application/vnd.openxmlformats-officedocument.drawingml.chartshapes+xml"/>
  <Override PartName="/xl/charts/chart32.xml" ContentType="application/vnd.openxmlformats-officedocument.drawingml.chart+xml"/>
  <Override PartName="/xl/drawings/drawing35.xml" ContentType="application/vnd.openxmlformats-officedocument.drawingml.chartshapes+xml"/>
  <Override PartName="/xl/charts/chart33.xml" ContentType="application/vnd.openxmlformats-officedocument.drawingml.chart+xml"/>
  <Override PartName="/xl/drawings/drawing36.xml" ContentType="application/vnd.openxmlformats-officedocument.drawingml.chartshapes+xml"/>
  <Override PartName="/xl/charts/chart34.xml" ContentType="application/vnd.openxmlformats-officedocument.drawingml.chart+xml"/>
  <Override PartName="/xl/drawings/drawing37.xml" ContentType="application/vnd.openxmlformats-officedocument.drawingml.chartshapes+xml"/>
  <Override PartName="/xl/charts/chart35.xml" ContentType="application/vnd.openxmlformats-officedocument.drawingml.chart+xml"/>
  <Override PartName="/xl/drawings/drawing38.xml" ContentType="application/vnd.openxmlformats-officedocument.drawingml.chartshapes+xml"/>
  <Override PartName="/xl/charts/chart36.xml" ContentType="application/vnd.openxmlformats-officedocument.drawingml.chart+xml"/>
  <Override PartName="/xl/drawings/drawing39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27" codeName="{C5BBEA04-B48B-DB03-FC8F-E18A6752861A}"/>
  <workbookPr codeName="Questa_cartella_di_lavoro"/>
  <mc:AlternateContent xmlns:mc="http://schemas.openxmlformats.org/markup-compatibility/2006">
    <mc:Choice Requires="x15">
      <x15ac:absPath xmlns:x15ac="http://schemas.microsoft.com/office/spreadsheetml/2010/11/ac" url="F:\excel elletielle\"/>
    </mc:Choice>
  </mc:AlternateContent>
  <xr:revisionPtr revIDLastSave="0" documentId="13_ncr:1_{3EC21EC0-3A3A-4B02-AAE3-3DD8311487EA}" xr6:coauthVersionLast="47" xr6:coauthVersionMax="47" xr10:uidLastSave="{00000000-0000-0000-0000-000000000000}"/>
  <bookViews>
    <workbookView showSheetTabs="0" xWindow="-120" yWindow="-120" windowWidth="29040" windowHeight="16440" firstSheet="1" activeTab="1" xr2:uid="{00000000-000D-0000-FFFF-FFFF00000000}"/>
  </bookViews>
  <sheets>
    <sheet name="pieghe90°" sheetId="1" state="veryHidden" r:id="rId1"/>
    <sheet name="Start" sheetId="3" r:id="rId2"/>
    <sheet name="Tabella piegatura" sheetId="4" r:id="rId3"/>
    <sheet name="Supporto" sheetId="5" r:id="rId4"/>
    <sheet name="Pieghe aperte" sheetId="2" state="hidden" r:id="rId5"/>
  </sheets>
  <definedNames>
    <definedName name="Materiali">'Tabella piegatura'!$AC$10:$AC$13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2" i="4" l="1"/>
  <c r="AY19" i="4" s="1"/>
  <c r="S30" i="4" s="1"/>
  <c r="W16" i="4"/>
  <c r="AE11" i="4"/>
  <c r="AY1" i="4"/>
  <c r="AX1" i="4"/>
  <c r="AW1" i="4"/>
  <c r="AV1" i="4"/>
  <c r="AU1" i="4"/>
  <c r="AT1" i="4"/>
  <c r="AS1" i="4"/>
  <c r="AR1" i="4"/>
  <c r="AQ1" i="4"/>
  <c r="AP1" i="4"/>
  <c r="AO1" i="4"/>
  <c r="AN1" i="4"/>
  <c r="AM1" i="4"/>
  <c r="AL1" i="4"/>
  <c r="AK1" i="4"/>
  <c r="AJ1" i="4"/>
  <c r="AI1" i="4"/>
  <c r="AH1" i="4"/>
  <c r="R24" i="2"/>
  <c r="R20" i="2"/>
  <c r="AE10" i="4" l="1"/>
  <c r="W14" i="4" s="1"/>
  <c r="AI4" i="4"/>
  <c r="C15" i="4" s="1"/>
  <c r="AP9" i="4"/>
  <c r="J20" i="4" s="1"/>
  <c r="AP11" i="4"/>
  <c r="J22" i="4" s="1"/>
  <c r="AQ14" i="4"/>
  <c r="K25" i="4" s="1"/>
  <c r="AU16" i="4"/>
  <c r="O27" i="4" s="1"/>
  <c r="AJ4" i="4"/>
  <c r="D15" i="4" s="1"/>
  <c r="AR12" i="4"/>
  <c r="L23" i="4" s="1"/>
  <c r="AL7" i="4"/>
  <c r="F18" i="4" s="1"/>
  <c r="AU14" i="4"/>
  <c r="O25" i="4" s="1"/>
  <c r="AK5" i="4"/>
  <c r="E16" i="4" s="1"/>
  <c r="AH3" i="4"/>
  <c r="B14" i="4" s="1"/>
  <c r="AL8" i="4"/>
  <c r="F19" i="4" s="1"/>
  <c r="AQ10" i="4"/>
  <c r="K21" i="4" s="1"/>
  <c r="AP13" i="4"/>
  <c r="J24" i="4" s="1"/>
  <c r="AR15" i="4"/>
  <c r="L26" i="4" s="1"/>
  <c r="AX17" i="4"/>
  <c r="R28" i="4" s="1"/>
  <c r="AN12" i="4"/>
  <c r="H23" i="4" s="1"/>
  <c r="AV15" i="4"/>
  <c r="P26" i="4" s="1"/>
  <c r="AH2" i="4"/>
  <c r="B13" i="4" s="1"/>
  <c r="AM10" i="4"/>
  <c r="G21" i="4" s="1"/>
  <c r="AT17" i="4"/>
  <c r="N28" i="4" s="1"/>
  <c r="AI3" i="4"/>
  <c r="C14" i="4" s="1"/>
  <c r="AL9" i="4"/>
  <c r="F20" i="4" s="1"/>
  <c r="AT13" i="4"/>
  <c r="N24" i="4" s="1"/>
  <c r="AX18" i="4"/>
  <c r="R29" i="4" s="1"/>
  <c r="AN10" i="4"/>
  <c r="H21" i="4" s="1"/>
  <c r="AJ6" i="4"/>
  <c r="D17" i="4" s="1"/>
  <c r="AJ5" i="4"/>
  <c r="D16" i="4" s="1"/>
  <c r="AK9" i="4"/>
  <c r="E20" i="4" s="1"/>
  <c r="AK8" i="4"/>
  <c r="E19" i="4" s="1"/>
  <c r="AK7" i="4"/>
  <c r="E18" i="4" s="1"/>
  <c r="AO11" i="4"/>
  <c r="I22" i="4" s="1"/>
  <c r="AO9" i="4"/>
  <c r="I20" i="4" s="1"/>
  <c r="AK6" i="4"/>
  <c r="E17" i="4" s="1"/>
  <c r="AH5" i="4"/>
  <c r="B16" i="4" s="1"/>
  <c r="AH6" i="4"/>
  <c r="B17" i="4" s="1"/>
  <c r="AL6" i="4"/>
  <c r="F17" i="4" s="1"/>
  <c r="AM7" i="4"/>
  <c r="G18" i="4" s="1"/>
  <c r="AM8" i="4"/>
  <c r="G19" i="4" s="1"/>
  <c r="AM9" i="4"/>
  <c r="G20" i="4" s="1"/>
  <c r="AO10" i="4"/>
  <c r="I21" i="4" s="1"/>
  <c r="AM11" i="4"/>
  <c r="G22" i="4" s="1"/>
  <c r="AQ11" i="4"/>
  <c r="K22" i="4" s="1"/>
  <c r="AO12" i="4"/>
  <c r="I23" i="4" s="1"/>
  <c r="AS12" i="4"/>
  <c r="M23" i="4" s="1"/>
  <c r="AQ13" i="4"/>
  <c r="K24" i="4" s="1"/>
  <c r="AR14" i="4"/>
  <c r="L25" i="4" s="1"/>
  <c r="AS15" i="4"/>
  <c r="M26" i="4" s="1"/>
  <c r="AV16" i="4"/>
  <c r="P27" i="4" s="1"/>
  <c r="AU17" i="4"/>
  <c r="O28" i="4" s="1"/>
  <c r="AU18" i="4"/>
  <c r="O29" i="4" s="1"/>
  <c r="AY18" i="4"/>
  <c r="S29" i="4" s="1"/>
  <c r="AH4" i="4"/>
  <c r="B15" i="4" s="1"/>
  <c r="AI5" i="4"/>
  <c r="C16" i="4" s="1"/>
  <c r="AI6" i="4"/>
  <c r="C17" i="4" s="1"/>
  <c r="AJ7" i="4"/>
  <c r="D18" i="4" s="1"/>
  <c r="AJ8" i="4"/>
  <c r="D19" i="4" s="1"/>
  <c r="AN8" i="4"/>
  <c r="H19" i="4" s="1"/>
  <c r="AN9" i="4"/>
  <c r="H20" i="4" s="1"/>
  <c r="AL10" i="4"/>
  <c r="F21" i="4" s="1"/>
  <c r="AP10" i="4"/>
  <c r="J21" i="4" s="1"/>
  <c r="AN11" i="4"/>
  <c r="H22" i="4" s="1"/>
  <c r="AR11" i="4"/>
  <c r="L22" i="4" s="1"/>
  <c r="AP12" i="4"/>
  <c r="J23" i="4" s="1"/>
  <c r="AR13" i="4"/>
  <c r="L24" i="4" s="1"/>
  <c r="AS14" i="4"/>
  <c r="M25" i="4" s="1"/>
  <c r="AT15" i="4"/>
  <c r="N26" i="4" s="1"/>
  <c r="AS16" i="4"/>
  <c r="M27" i="4" s="1"/>
  <c r="AW16" i="4"/>
  <c r="Q27" i="4" s="1"/>
  <c r="AV17" i="4"/>
  <c r="P28" i="4" s="1"/>
  <c r="AV18" i="4"/>
  <c r="P29" i="4" s="1"/>
  <c r="AQ12" i="4"/>
  <c r="K23" i="4" s="1"/>
  <c r="AO13" i="4"/>
  <c r="I24" i="4" s="1"/>
  <c r="AS13" i="4"/>
  <c r="M24" i="4" s="1"/>
  <c r="AT14" i="4"/>
  <c r="N25" i="4" s="1"/>
  <c r="AU15" i="4"/>
  <c r="O26" i="4" s="1"/>
  <c r="AT16" i="4"/>
  <c r="N27" i="4" s="1"/>
  <c r="AW17" i="4"/>
  <c r="Q28" i="4" s="1"/>
  <c r="AW18" i="4"/>
  <c r="Q29" i="4" s="1"/>
  <c r="H18" i="1"/>
  <c r="G15" i="1"/>
  <c r="F13" i="1"/>
  <c r="R9" i="2" l="1"/>
  <c r="S9" i="2"/>
  <c r="D21" i="2"/>
  <c r="D25" i="2"/>
  <c r="D29" i="2" s="1"/>
  <c r="C29" i="2"/>
  <c r="E11" i="1"/>
  <c r="D9" i="1"/>
  <c r="I11" i="1" l="1"/>
  <c r="G28" i="1" s="1"/>
  <c r="I18" i="1"/>
  <c r="I15" i="1"/>
  <c r="I13" i="1"/>
  <c r="S10" i="2"/>
  <c r="S11" i="2" s="1"/>
  <c r="R21" i="2"/>
  <c r="R10" i="2"/>
  <c r="R11" i="2" s="1"/>
  <c r="R25" i="2"/>
  <c r="R8" i="2" l="1"/>
  <c r="R12" i="2" s="1"/>
  <c r="J29" i="2"/>
  <c r="F21" i="2"/>
  <c r="S8" i="2"/>
  <c r="S12" i="2" s="1"/>
  <c r="H25" i="2" l="1"/>
  <c r="L29" i="2" s="1"/>
  <c r="L25" i="2"/>
</calcChain>
</file>

<file path=xl/sharedStrings.xml><?xml version="1.0" encoding="utf-8"?>
<sst xmlns="http://schemas.openxmlformats.org/spreadsheetml/2006/main" count="58" uniqueCount="47">
  <si>
    <t>1°piega</t>
  </si>
  <si>
    <t>Spessore</t>
  </si>
  <si>
    <t>2°piega</t>
  </si>
  <si>
    <t>raggio int</t>
  </si>
  <si>
    <t>3°piega</t>
  </si>
  <si>
    <t>Misura taglio</t>
  </si>
  <si>
    <t>Misure Esterne</t>
  </si>
  <si>
    <t>4°piega</t>
  </si>
  <si>
    <t>X</t>
  </si>
  <si>
    <t>1° Linea di piega (Rif.A)</t>
  </si>
  <si>
    <t xml:space="preserve">2° Linea di piega </t>
  </si>
  <si>
    <t>3° linea di piega(Rif.B)</t>
  </si>
  <si>
    <t>4° linea di piega</t>
  </si>
  <si>
    <t>due lati</t>
  </si>
  <si>
    <t>tre lati</t>
  </si>
  <si>
    <t>quattro lati</t>
  </si>
  <si>
    <t>cinque lati</t>
  </si>
  <si>
    <t>Sviluppo</t>
  </si>
  <si>
    <t xml:space="preserve">Angolo </t>
  </si>
  <si>
    <t xml:space="preserve">2a Linea di piega </t>
  </si>
  <si>
    <t xml:space="preserve">Fattore K = </t>
  </si>
  <si>
    <t>Angolo</t>
  </si>
  <si>
    <t>primo lato</t>
  </si>
  <si>
    <t>secondo lato</t>
  </si>
  <si>
    <t>terzo lato</t>
  </si>
  <si>
    <t>1a Linea di piega (A)</t>
  </si>
  <si>
    <t>3a linea di piega (B)</t>
  </si>
  <si>
    <t>Calcolo Piega</t>
  </si>
  <si>
    <t>2 lati(una piega )</t>
  </si>
  <si>
    <t>fatt K</t>
  </si>
  <si>
    <t>Tonnellate necessarie</t>
  </si>
  <si>
    <t>T</t>
  </si>
  <si>
    <t>V</t>
  </si>
  <si>
    <t>b</t>
  </si>
  <si>
    <t>Materiale</t>
  </si>
  <si>
    <t>ri</t>
  </si>
  <si>
    <t>Resistenza kg/mmq</t>
  </si>
  <si>
    <t>Alluminio</t>
  </si>
  <si>
    <t>Cava</t>
  </si>
  <si>
    <t>Tonn/mtl necessarie</t>
  </si>
  <si>
    <t>K/Newton Matrice</t>
  </si>
  <si>
    <t>Tonn/mtl</t>
  </si>
  <si>
    <t>Acciaio duro (FE)</t>
  </si>
  <si>
    <t>Verifica forza necessaria e soglia matrice</t>
  </si>
  <si>
    <t>Opzionale
verifica Tonn matrice</t>
  </si>
  <si>
    <t>Acciaio dolce (FE)</t>
  </si>
  <si>
    <t>Acciaio inox (aisi)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</si>
</sst>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16"/>
      <color theme="4" tint="0.79998168889431442"/>
      <name val="Calibri"/>
      <family val="2"/>
      <scheme val="minor"/>
    </font>
    <font>
      <b/>
      <sz val="14"/>
      <color theme="4" tint="0.79998168889431442"/>
      <name val="Calibri"/>
      <family val="2"/>
      <scheme val="minor"/>
    </font>
    <font>
      <b/>
      <sz val="18"/>
      <color theme="4" tint="0.79998168889431442"/>
      <name val="Calibri"/>
      <family val="2"/>
      <scheme val="minor"/>
    </font>
    <font>
      <b/>
      <i/>
      <sz val="12"/>
      <color theme="4" tint="0.79998168889431442"/>
      <name val="Calibri"/>
      <family val="2"/>
      <scheme val="minor"/>
    </font>
    <font>
      <b/>
      <sz val="20"/>
      <color theme="4" tint="0.79998168889431442"/>
      <name val="Calibri"/>
      <family val="2"/>
      <scheme val="minor"/>
    </font>
    <font>
      <b/>
      <sz val="12"/>
      <color theme="4" tint="0.7999816888943144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6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76"/>
      <name val="Calibri"/>
      <family val="2"/>
      <scheme val="minor"/>
    </font>
    <font>
      <sz val="12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">
    <xf numFmtId="0" fontId="0" fillId="0" borderId="0"/>
    <xf numFmtId="0" fontId="19" fillId="5" borderId="9" applyNumberFormat="0" applyAlignment="0" applyProtection="0"/>
    <xf numFmtId="0" fontId="20" fillId="6" borderId="10" applyNumberFormat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67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/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 vertical="center"/>
    </xf>
    <xf numFmtId="0" fontId="6" fillId="2" borderId="0" xfId="0" applyFont="1" applyFill="1"/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>
      <alignment vertical="center"/>
    </xf>
    <xf numFmtId="0" fontId="1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/>
    </xf>
    <xf numFmtId="0" fontId="3" fillId="2" borderId="0" xfId="0" applyFont="1" applyFill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10" fillId="3" borderId="0" xfId="0" applyFont="1" applyFill="1" applyBorder="1" applyProtection="1">
      <protection hidden="1"/>
    </xf>
    <xf numFmtId="0" fontId="10" fillId="3" borderId="0" xfId="0" applyFont="1" applyFill="1" applyBorder="1"/>
    <xf numFmtId="0" fontId="9" fillId="3" borderId="0" xfId="0" applyFont="1" applyFill="1" applyBorder="1" applyAlignment="1" applyProtection="1">
      <alignment horizontal="center" vertical="center"/>
    </xf>
    <xf numFmtId="0" fontId="11" fillId="3" borderId="0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Border="1" applyAlignment="1" applyProtection="1">
      <alignment horizontal="center" vertical="center"/>
      <protection locked="0"/>
    </xf>
    <xf numFmtId="0" fontId="11" fillId="3" borderId="0" xfId="0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/>
    </xf>
    <xf numFmtId="0" fontId="12" fillId="3" borderId="0" xfId="0" applyFont="1" applyFill="1" applyBorder="1" applyAlignment="1" applyProtection="1">
      <alignment horizontal="center"/>
    </xf>
    <xf numFmtId="4" fontId="9" fillId="3" borderId="0" xfId="0" applyNumberFormat="1" applyFont="1" applyFill="1" applyBorder="1" applyAlignment="1">
      <alignment horizontal="center" vertical="center"/>
    </xf>
    <xf numFmtId="4" fontId="5" fillId="2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1" fontId="0" fillId="0" borderId="0" xfId="0" applyNumberFormat="1"/>
    <xf numFmtId="0" fontId="15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21" fillId="0" borderId="0" xfId="0" applyFont="1"/>
    <xf numFmtId="0" fontId="21" fillId="0" borderId="0" xfId="0" applyFont="1" applyBorder="1" applyAlignment="1"/>
    <xf numFmtId="0" fontId="21" fillId="0" borderId="0" xfId="0" applyFont="1" applyBorder="1"/>
    <xf numFmtId="0" fontId="23" fillId="0" borderId="0" xfId="0" applyFont="1"/>
    <xf numFmtId="1" fontId="23" fillId="4" borderId="0" xfId="0" applyNumberFormat="1" applyFont="1" applyFill="1" applyAlignment="1">
      <alignment horizontal="center"/>
    </xf>
    <xf numFmtId="0" fontId="23" fillId="0" borderId="0" xfId="0" applyFont="1" applyAlignment="1">
      <alignment horizontal="center"/>
    </xf>
    <xf numFmtId="0" fontId="24" fillId="5" borderId="9" xfId="1" applyFont="1" applyAlignment="1" applyProtection="1">
      <alignment horizontal="center"/>
      <protection locked="0"/>
    </xf>
    <xf numFmtId="0" fontId="13" fillId="8" borderId="0" xfId="4" applyFont="1" applyAlignment="1" applyProtection="1">
      <alignment horizontal="center"/>
      <protection locked="0"/>
    </xf>
    <xf numFmtId="0" fontId="20" fillId="6" borderId="10" xfId="2" applyFont="1" applyAlignment="1" applyProtection="1">
      <alignment horizontal="center"/>
      <protection locked="0"/>
    </xf>
    <xf numFmtId="0" fontId="21" fillId="0" borderId="3" xfId="0" applyFont="1" applyBorder="1"/>
    <xf numFmtId="0" fontId="13" fillId="7" borderId="4" xfId="3" applyFont="1" applyBorder="1" applyAlignment="1" applyProtection="1">
      <alignment horizontal="center"/>
      <protection locked="0"/>
    </xf>
    <xf numFmtId="0" fontId="21" fillId="0" borderId="6" xfId="0" applyFont="1" applyBorder="1"/>
    <xf numFmtId="2" fontId="25" fillId="0" borderId="7" xfId="0" applyNumberFormat="1" applyFont="1" applyBorder="1" applyAlignment="1">
      <alignment horizontal="center"/>
    </xf>
    <xf numFmtId="0" fontId="0" fillId="3" borderId="0" xfId="0" applyFill="1"/>
    <xf numFmtId="0" fontId="17" fillId="3" borderId="0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5">
    <cellStyle name="20% - Colore 3" xfId="3" builtinId="38"/>
    <cellStyle name="60% - Colore 4" xfId="4" builtinId="44"/>
    <cellStyle name="Input" xfId="1" builtinId="20"/>
    <cellStyle name="Normale" xfId="0" builtinId="0"/>
    <cellStyle name="Output" xfId="2" builtinId="21"/>
  </cellStyles>
  <dxfs count="9">
    <dxf>
      <font>
        <b/>
        <i val="0"/>
        <color theme="0"/>
      </font>
      <fill>
        <patternFill>
          <bgColor theme="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A963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701104"/>
        <c:axId val="1399701936"/>
      </c:barChart>
      <c:catAx>
        <c:axId val="139970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1399701936"/>
        <c:crosses val="autoZero"/>
        <c:auto val="1"/>
        <c:lblAlgn val="ctr"/>
        <c:lblOffset val="100"/>
        <c:noMultiLvlLbl val="0"/>
      </c:catAx>
      <c:valAx>
        <c:axId val="1399701936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39970110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675248"/>
        <c:axId val="1593675664"/>
      </c:barChart>
      <c:catAx>
        <c:axId val="1593675248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675664"/>
        <c:crosses val="autoZero"/>
        <c:auto val="1"/>
        <c:lblAlgn val="ctr"/>
        <c:lblOffset val="100"/>
        <c:noMultiLvlLbl val="0"/>
      </c:catAx>
      <c:valAx>
        <c:axId val="159367566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593675248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683296"/>
        <c:axId val="1658680800"/>
      </c:barChart>
      <c:catAx>
        <c:axId val="1658683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658680800"/>
        <c:crosses val="autoZero"/>
        <c:auto val="1"/>
        <c:lblAlgn val="ctr"/>
        <c:lblOffset val="100"/>
        <c:noMultiLvlLbl val="0"/>
      </c:catAx>
      <c:valAx>
        <c:axId val="165868080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658683296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045360"/>
        <c:axId val="125047440"/>
      </c:barChart>
      <c:catAx>
        <c:axId val="125045360"/>
        <c:scaling>
          <c:orientation val="minMax"/>
        </c:scaling>
        <c:delete val="0"/>
        <c:axPos val="b"/>
        <c:majorTickMark val="out"/>
        <c:minorTickMark val="none"/>
        <c:tickLblPos val="nextTo"/>
        <c:crossAx val="125047440"/>
        <c:crosses val="autoZero"/>
        <c:auto val="1"/>
        <c:lblAlgn val="ctr"/>
        <c:lblOffset val="100"/>
        <c:noMultiLvlLbl val="0"/>
      </c:catAx>
      <c:valAx>
        <c:axId val="12504744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25045360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38944"/>
        <c:axId val="124735200"/>
      </c:barChart>
      <c:catAx>
        <c:axId val="124738944"/>
        <c:scaling>
          <c:orientation val="minMax"/>
        </c:scaling>
        <c:delete val="0"/>
        <c:axPos val="b"/>
        <c:majorTickMark val="out"/>
        <c:minorTickMark val="none"/>
        <c:tickLblPos val="nextTo"/>
        <c:crossAx val="124735200"/>
        <c:crosses val="autoZero"/>
        <c:auto val="1"/>
        <c:lblAlgn val="ctr"/>
        <c:lblOffset val="100"/>
        <c:noMultiLvlLbl val="0"/>
      </c:catAx>
      <c:valAx>
        <c:axId val="12473520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2473894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048272"/>
        <c:axId val="125048688"/>
      </c:barChart>
      <c:catAx>
        <c:axId val="125048272"/>
        <c:scaling>
          <c:orientation val="minMax"/>
        </c:scaling>
        <c:delete val="0"/>
        <c:axPos val="b"/>
        <c:majorTickMark val="out"/>
        <c:minorTickMark val="none"/>
        <c:tickLblPos val="nextTo"/>
        <c:crossAx val="125048688"/>
        <c:crosses val="autoZero"/>
        <c:auto val="1"/>
        <c:lblAlgn val="ctr"/>
        <c:lblOffset val="100"/>
        <c:noMultiLvlLbl val="0"/>
      </c:catAx>
      <c:valAx>
        <c:axId val="125048688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2504827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046192"/>
        <c:axId val="125044944"/>
      </c:barChart>
      <c:catAx>
        <c:axId val="125046192"/>
        <c:scaling>
          <c:orientation val="minMax"/>
        </c:scaling>
        <c:delete val="0"/>
        <c:axPos val="b"/>
        <c:majorTickMark val="out"/>
        <c:minorTickMark val="none"/>
        <c:tickLblPos val="nextTo"/>
        <c:crossAx val="125044944"/>
        <c:crosses val="autoZero"/>
        <c:auto val="1"/>
        <c:lblAlgn val="ctr"/>
        <c:lblOffset val="100"/>
        <c:noMultiLvlLbl val="0"/>
      </c:catAx>
      <c:valAx>
        <c:axId val="12504494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2504619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046608"/>
        <c:axId val="125049520"/>
      </c:barChart>
      <c:catAx>
        <c:axId val="125046608"/>
        <c:scaling>
          <c:orientation val="minMax"/>
        </c:scaling>
        <c:delete val="0"/>
        <c:axPos val="b"/>
        <c:majorTickMark val="out"/>
        <c:minorTickMark val="none"/>
        <c:tickLblPos val="nextTo"/>
        <c:crossAx val="125049520"/>
        <c:crosses val="autoZero"/>
        <c:auto val="1"/>
        <c:lblAlgn val="ctr"/>
        <c:lblOffset val="100"/>
        <c:noMultiLvlLbl val="0"/>
      </c:catAx>
      <c:valAx>
        <c:axId val="1250495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25046608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36032"/>
        <c:axId val="124733952"/>
      </c:barChart>
      <c:catAx>
        <c:axId val="124736032"/>
        <c:scaling>
          <c:orientation val="minMax"/>
        </c:scaling>
        <c:delete val="0"/>
        <c:axPos val="b"/>
        <c:majorTickMark val="out"/>
        <c:minorTickMark val="none"/>
        <c:tickLblPos val="nextTo"/>
        <c:crossAx val="124733952"/>
        <c:crosses val="autoZero"/>
        <c:auto val="1"/>
        <c:lblAlgn val="ctr"/>
        <c:lblOffset val="100"/>
        <c:noMultiLvlLbl val="0"/>
      </c:catAx>
      <c:valAx>
        <c:axId val="12473395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2473603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37696"/>
        <c:axId val="124733536"/>
      </c:barChart>
      <c:catAx>
        <c:axId val="124737696"/>
        <c:scaling>
          <c:orientation val="minMax"/>
        </c:scaling>
        <c:delete val="0"/>
        <c:axPos val="b"/>
        <c:majorTickMark val="out"/>
        <c:minorTickMark val="none"/>
        <c:tickLblPos val="nextTo"/>
        <c:crossAx val="124733536"/>
        <c:crosses val="autoZero"/>
        <c:auto val="1"/>
        <c:lblAlgn val="ctr"/>
        <c:lblOffset val="100"/>
        <c:noMultiLvlLbl val="0"/>
      </c:catAx>
      <c:valAx>
        <c:axId val="124733536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24737696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58512"/>
        <c:axId val="99560592"/>
      </c:barChart>
      <c:catAx>
        <c:axId val="99558512"/>
        <c:scaling>
          <c:orientation val="minMax"/>
        </c:scaling>
        <c:delete val="0"/>
        <c:axPos val="b"/>
        <c:majorTickMark val="out"/>
        <c:minorTickMark val="none"/>
        <c:tickLblPos val="nextTo"/>
        <c:crossAx val="99560592"/>
        <c:crosses val="autoZero"/>
        <c:auto val="1"/>
        <c:lblAlgn val="ctr"/>
        <c:lblOffset val="100"/>
        <c:noMultiLvlLbl val="0"/>
      </c:catAx>
      <c:valAx>
        <c:axId val="9956059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9955851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7443200"/>
        <c:axId val="1087443616"/>
      </c:barChart>
      <c:catAx>
        <c:axId val="1087443200"/>
        <c:scaling>
          <c:orientation val="minMax"/>
        </c:scaling>
        <c:delete val="0"/>
        <c:axPos val="b"/>
        <c:majorTickMark val="out"/>
        <c:minorTickMark val="none"/>
        <c:tickLblPos val="nextTo"/>
        <c:crossAx val="1087443616"/>
        <c:crosses val="autoZero"/>
        <c:auto val="1"/>
        <c:lblAlgn val="ctr"/>
        <c:lblOffset val="100"/>
        <c:noMultiLvlLbl val="0"/>
      </c:catAx>
      <c:valAx>
        <c:axId val="1087443616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087443200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558096"/>
        <c:axId val="99558928"/>
      </c:barChart>
      <c:catAx>
        <c:axId val="99558096"/>
        <c:scaling>
          <c:orientation val="minMax"/>
        </c:scaling>
        <c:delete val="0"/>
        <c:axPos val="b"/>
        <c:majorTickMark val="out"/>
        <c:minorTickMark val="none"/>
        <c:tickLblPos val="nextTo"/>
        <c:crossAx val="99558928"/>
        <c:crosses val="autoZero"/>
        <c:auto val="1"/>
        <c:lblAlgn val="ctr"/>
        <c:lblOffset val="100"/>
        <c:noMultiLvlLbl val="0"/>
      </c:catAx>
      <c:valAx>
        <c:axId val="99558928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99558096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761648"/>
        <c:axId val="2085759984"/>
      </c:barChart>
      <c:catAx>
        <c:axId val="2085761648"/>
        <c:scaling>
          <c:orientation val="minMax"/>
        </c:scaling>
        <c:delete val="0"/>
        <c:axPos val="b"/>
        <c:majorTickMark val="out"/>
        <c:minorTickMark val="none"/>
        <c:tickLblPos val="nextTo"/>
        <c:crossAx val="2085759984"/>
        <c:crosses val="autoZero"/>
        <c:auto val="1"/>
        <c:lblAlgn val="ctr"/>
        <c:lblOffset val="100"/>
        <c:noMultiLvlLbl val="0"/>
      </c:catAx>
      <c:valAx>
        <c:axId val="208575998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085761648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760400"/>
        <c:axId val="2085760816"/>
      </c:barChart>
      <c:catAx>
        <c:axId val="2085760400"/>
        <c:scaling>
          <c:orientation val="minMax"/>
        </c:scaling>
        <c:delete val="0"/>
        <c:axPos val="b"/>
        <c:majorTickMark val="out"/>
        <c:minorTickMark val="none"/>
        <c:tickLblPos val="nextTo"/>
        <c:crossAx val="2085760816"/>
        <c:crosses val="autoZero"/>
        <c:auto val="1"/>
        <c:lblAlgn val="ctr"/>
        <c:lblOffset val="100"/>
        <c:noMultiLvlLbl val="0"/>
      </c:catAx>
      <c:valAx>
        <c:axId val="2085760816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085760400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678416"/>
        <c:axId val="390209376"/>
      </c:barChart>
      <c:catAx>
        <c:axId val="2094678416"/>
        <c:scaling>
          <c:orientation val="minMax"/>
        </c:scaling>
        <c:delete val="0"/>
        <c:axPos val="b"/>
        <c:majorTickMark val="out"/>
        <c:minorTickMark val="none"/>
        <c:tickLblPos val="nextTo"/>
        <c:crossAx val="390209376"/>
        <c:crosses val="autoZero"/>
        <c:auto val="1"/>
        <c:lblAlgn val="ctr"/>
        <c:lblOffset val="100"/>
        <c:noMultiLvlLbl val="0"/>
      </c:catAx>
      <c:valAx>
        <c:axId val="390209376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094678416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035424"/>
        <c:axId val="390398560"/>
      </c:barChart>
      <c:catAx>
        <c:axId val="105035424"/>
        <c:scaling>
          <c:orientation val="minMax"/>
        </c:scaling>
        <c:delete val="0"/>
        <c:axPos val="b"/>
        <c:majorTickMark val="out"/>
        <c:minorTickMark val="none"/>
        <c:tickLblPos val="nextTo"/>
        <c:crossAx val="390398560"/>
        <c:crosses val="autoZero"/>
        <c:auto val="1"/>
        <c:lblAlgn val="ctr"/>
        <c:lblOffset val="100"/>
        <c:noMultiLvlLbl val="0"/>
      </c:catAx>
      <c:valAx>
        <c:axId val="39039856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0503542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0395232"/>
        <c:axId val="390392320"/>
      </c:barChart>
      <c:catAx>
        <c:axId val="390395232"/>
        <c:scaling>
          <c:orientation val="minMax"/>
        </c:scaling>
        <c:delete val="0"/>
        <c:axPos val="b"/>
        <c:majorTickMark val="out"/>
        <c:minorTickMark val="none"/>
        <c:tickLblPos val="nextTo"/>
        <c:crossAx val="390392320"/>
        <c:crosses val="autoZero"/>
        <c:auto val="1"/>
        <c:lblAlgn val="ctr"/>
        <c:lblOffset val="100"/>
        <c:noMultiLvlLbl val="0"/>
      </c:catAx>
      <c:valAx>
        <c:axId val="3903923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39039523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544608"/>
        <c:axId val="386547104"/>
      </c:barChart>
      <c:catAx>
        <c:axId val="386544608"/>
        <c:scaling>
          <c:orientation val="minMax"/>
        </c:scaling>
        <c:delete val="0"/>
        <c:axPos val="b"/>
        <c:majorTickMark val="out"/>
        <c:minorTickMark val="none"/>
        <c:tickLblPos val="nextTo"/>
        <c:crossAx val="386547104"/>
        <c:crosses val="autoZero"/>
        <c:auto val="1"/>
        <c:lblAlgn val="ctr"/>
        <c:lblOffset val="100"/>
        <c:noMultiLvlLbl val="0"/>
      </c:catAx>
      <c:valAx>
        <c:axId val="38654710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386544608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544192"/>
        <c:axId val="386545440"/>
      </c:barChart>
      <c:catAx>
        <c:axId val="386544192"/>
        <c:scaling>
          <c:orientation val="minMax"/>
        </c:scaling>
        <c:delete val="0"/>
        <c:axPos val="b"/>
        <c:majorTickMark val="out"/>
        <c:minorTickMark val="none"/>
        <c:tickLblPos val="nextTo"/>
        <c:crossAx val="386545440"/>
        <c:crosses val="autoZero"/>
        <c:auto val="1"/>
        <c:lblAlgn val="ctr"/>
        <c:lblOffset val="100"/>
        <c:noMultiLvlLbl val="0"/>
      </c:catAx>
      <c:valAx>
        <c:axId val="38654544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38654419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545024"/>
        <c:axId val="386545856"/>
      </c:barChart>
      <c:catAx>
        <c:axId val="386545024"/>
        <c:scaling>
          <c:orientation val="minMax"/>
        </c:scaling>
        <c:delete val="0"/>
        <c:axPos val="b"/>
        <c:majorTickMark val="out"/>
        <c:minorTickMark val="none"/>
        <c:tickLblPos val="nextTo"/>
        <c:crossAx val="386545856"/>
        <c:crosses val="autoZero"/>
        <c:auto val="1"/>
        <c:lblAlgn val="ctr"/>
        <c:lblOffset val="100"/>
        <c:noMultiLvlLbl val="0"/>
      </c:catAx>
      <c:valAx>
        <c:axId val="386545856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38654502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09888"/>
        <c:axId val="389408640"/>
      </c:barChart>
      <c:catAx>
        <c:axId val="389409888"/>
        <c:scaling>
          <c:orientation val="minMax"/>
        </c:scaling>
        <c:delete val="0"/>
        <c:axPos val="b"/>
        <c:majorTickMark val="out"/>
        <c:minorTickMark val="none"/>
        <c:tickLblPos val="nextTo"/>
        <c:crossAx val="389408640"/>
        <c:crosses val="autoZero"/>
        <c:auto val="1"/>
        <c:lblAlgn val="ctr"/>
        <c:lblOffset val="100"/>
        <c:noMultiLvlLbl val="0"/>
      </c:catAx>
      <c:valAx>
        <c:axId val="38940864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389409888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670672"/>
        <c:axId val="1593678992"/>
      </c:barChart>
      <c:catAx>
        <c:axId val="159367067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678992"/>
        <c:crosses val="autoZero"/>
        <c:auto val="1"/>
        <c:lblAlgn val="ctr"/>
        <c:lblOffset val="100"/>
        <c:noMultiLvlLbl val="0"/>
      </c:catAx>
      <c:valAx>
        <c:axId val="159367899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59367067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555200"/>
        <c:axId val="436541888"/>
      </c:barChart>
      <c:catAx>
        <c:axId val="436555200"/>
        <c:scaling>
          <c:orientation val="minMax"/>
        </c:scaling>
        <c:delete val="0"/>
        <c:axPos val="b"/>
        <c:majorTickMark val="out"/>
        <c:minorTickMark val="none"/>
        <c:tickLblPos val="nextTo"/>
        <c:crossAx val="436541888"/>
        <c:crosses val="autoZero"/>
        <c:auto val="1"/>
        <c:lblAlgn val="ctr"/>
        <c:lblOffset val="100"/>
        <c:noMultiLvlLbl val="0"/>
      </c:catAx>
      <c:valAx>
        <c:axId val="436541888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436555200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7035968"/>
        <c:axId val="2097036384"/>
      </c:barChart>
      <c:catAx>
        <c:axId val="2097035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097036384"/>
        <c:crosses val="autoZero"/>
        <c:auto val="1"/>
        <c:lblAlgn val="ctr"/>
        <c:lblOffset val="100"/>
        <c:noMultiLvlLbl val="0"/>
      </c:catAx>
      <c:valAx>
        <c:axId val="209703638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097035968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57360"/>
        <c:axId val="391158608"/>
      </c:barChart>
      <c:catAx>
        <c:axId val="391157360"/>
        <c:scaling>
          <c:orientation val="minMax"/>
        </c:scaling>
        <c:delete val="0"/>
        <c:axPos val="b"/>
        <c:majorTickMark val="out"/>
        <c:minorTickMark val="none"/>
        <c:tickLblPos val="nextTo"/>
        <c:crossAx val="391158608"/>
        <c:crosses val="autoZero"/>
        <c:auto val="1"/>
        <c:lblAlgn val="ctr"/>
        <c:lblOffset val="100"/>
        <c:noMultiLvlLbl val="0"/>
      </c:catAx>
      <c:valAx>
        <c:axId val="391158608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391157360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1161104"/>
        <c:axId val="391157776"/>
      </c:barChart>
      <c:catAx>
        <c:axId val="391161104"/>
        <c:scaling>
          <c:orientation val="minMax"/>
        </c:scaling>
        <c:delete val="0"/>
        <c:axPos val="b"/>
        <c:majorTickMark val="out"/>
        <c:minorTickMark val="none"/>
        <c:tickLblPos val="nextTo"/>
        <c:crossAx val="391157776"/>
        <c:crosses val="autoZero"/>
        <c:auto val="1"/>
        <c:lblAlgn val="ctr"/>
        <c:lblOffset val="100"/>
        <c:noMultiLvlLbl val="0"/>
      </c:catAx>
      <c:valAx>
        <c:axId val="391157776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39116110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9458192"/>
        <c:axId val="2089459440"/>
      </c:barChart>
      <c:catAx>
        <c:axId val="2089458192"/>
        <c:scaling>
          <c:orientation val="minMax"/>
        </c:scaling>
        <c:delete val="0"/>
        <c:axPos val="b"/>
        <c:majorTickMark val="out"/>
        <c:minorTickMark val="none"/>
        <c:tickLblPos val="nextTo"/>
        <c:crossAx val="2089459440"/>
        <c:crosses val="autoZero"/>
        <c:auto val="1"/>
        <c:lblAlgn val="ctr"/>
        <c:lblOffset val="100"/>
        <c:noMultiLvlLbl val="0"/>
      </c:catAx>
      <c:valAx>
        <c:axId val="208945944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208945819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472351"/>
        <c:axId val="1534470271"/>
      </c:barChart>
      <c:catAx>
        <c:axId val="1534472351"/>
        <c:scaling>
          <c:orientation val="minMax"/>
        </c:scaling>
        <c:delete val="0"/>
        <c:axPos val="b"/>
        <c:majorTickMark val="out"/>
        <c:minorTickMark val="none"/>
        <c:tickLblPos val="nextTo"/>
        <c:crossAx val="1534470271"/>
        <c:crosses val="autoZero"/>
        <c:auto val="1"/>
        <c:lblAlgn val="ctr"/>
        <c:lblOffset val="100"/>
        <c:noMultiLvlLbl val="0"/>
      </c:catAx>
      <c:valAx>
        <c:axId val="1534470271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534472351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470687"/>
        <c:axId val="1534048031"/>
      </c:barChart>
      <c:catAx>
        <c:axId val="1534470687"/>
        <c:scaling>
          <c:orientation val="minMax"/>
        </c:scaling>
        <c:delete val="0"/>
        <c:axPos val="b"/>
        <c:majorTickMark val="out"/>
        <c:minorTickMark val="none"/>
        <c:tickLblPos val="nextTo"/>
        <c:crossAx val="1534048031"/>
        <c:crosses val="autoZero"/>
        <c:auto val="1"/>
        <c:lblAlgn val="ctr"/>
        <c:lblOffset val="100"/>
        <c:noMultiLvlLbl val="0"/>
      </c:catAx>
      <c:valAx>
        <c:axId val="1534048031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534470687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703184"/>
        <c:axId val="1399703600"/>
      </c:barChart>
      <c:catAx>
        <c:axId val="1399703184"/>
        <c:scaling>
          <c:orientation val="minMax"/>
        </c:scaling>
        <c:delete val="0"/>
        <c:axPos val="b"/>
        <c:majorTickMark val="out"/>
        <c:minorTickMark val="none"/>
        <c:tickLblPos val="nextTo"/>
        <c:crossAx val="1399703600"/>
        <c:crosses val="autoZero"/>
        <c:auto val="1"/>
        <c:lblAlgn val="ctr"/>
        <c:lblOffset val="100"/>
        <c:noMultiLvlLbl val="0"/>
      </c:catAx>
      <c:valAx>
        <c:axId val="139970360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39970318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710512"/>
        <c:axId val="1403709680"/>
      </c:barChart>
      <c:catAx>
        <c:axId val="1403710512"/>
        <c:scaling>
          <c:orientation val="minMax"/>
        </c:scaling>
        <c:delete val="0"/>
        <c:axPos val="b"/>
        <c:majorTickMark val="out"/>
        <c:minorTickMark val="none"/>
        <c:tickLblPos val="nextTo"/>
        <c:crossAx val="1403709680"/>
        <c:crosses val="autoZero"/>
        <c:auto val="1"/>
        <c:lblAlgn val="ctr"/>
        <c:lblOffset val="100"/>
        <c:noMultiLvlLbl val="0"/>
      </c:catAx>
      <c:valAx>
        <c:axId val="140370968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40371051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668592"/>
        <c:axId val="1593664432"/>
      </c:barChart>
      <c:catAx>
        <c:axId val="1593668592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664432"/>
        <c:crosses val="autoZero"/>
        <c:auto val="1"/>
        <c:lblAlgn val="ctr"/>
        <c:lblOffset val="100"/>
        <c:noMultiLvlLbl val="0"/>
      </c:catAx>
      <c:valAx>
        <c:axId val="1593664432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59366859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678160"/>
        <c:axId val="1593670256"/>
      </c:barChart>
      <c:catAx>
        <c:axId val="159367816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670256"/>
        <c:crosses val="autoZero"/>
        <c:auto val="1"/>
        <c:lblAlgn val="ctr"/>
        <c:lblOffset val="100"/>
        <c:noMultiLvlLbl val="0"/>
      </c:catAx>
      <c:valAx>
        <c:axId val="1593670256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593678160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671504"/>
        <c:axId val="1593678576"/>
      </c:barChart>
      <c:catAx>
        <c:axId val="1593671504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678576"/>
        <c:crosses val="autoZero"/>
        <c:auto val="1"/>
        <c:lblAlgn val="ctr"/>
        <c:lblOffset val="100"/>
        <c:noMultiLvlLbl val="0"/>
      </c:catAx>
      <c:valAx>
        <c:axId val="1593678576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593671504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671920"/>
        <c:axId val="1593679824"/>
      </c:barChart>
      <c:catAx>
        <c:axId val="1593671920"/>
        <c:scaling>
          <c:orientation val="minMax"/>
        </c:scaling>
        <c:delete val="0"/>
        <c:axPos val="b"/>
        <c:majorTickMark val="out"/>
        <c:minorTickMark val="none"/>
        <c:tickLblPos val="nextTo"/>
        <c:crossAx val="1593679824"/>
        <c:crosses val="autoZero"/>
        <c:auto val="1"/>
        <c:lblAlgn val="ctr"/>
        <c:lblOffset val="100"/>
        <c:noMultiLvlLbl val="0"/>
      </c:catAx>
      <c:valAx>
        <c:axId val="159367982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1593671920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sv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8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581024</xdr:colOff>
      <xdr:row>7</xdr:row>
      <xdr:rowOff>132348</xdr:rowOff>
    </xdr:from>
    <xdr:to>
      <xdr:col>14</xdr:col>
      <xdr:colOff>76199</xdr:colOff>
      <xdr:row>24</xdr:row>
      <xdr:rowOff>180976</xdr:rowOff>
    </xdr:to>
    <xdr:pic macro="[0]!apriUserform">
      <xdr:nvPicPr>
        <xdr:cNvPr id="2" name="Immagin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24" y="1465848"/>
          <a:ext cx="5267325" cy="3287128"/>
        </a:xfrm>
        <a:prstGeom prst="rect">
          <a:avLst/>
        </a:prstGeom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bliqueTopLeft"/>
          <a:lightRig rig="threePt" dir="t"/>
        </a:scene3d>
        <a:sp3d>
          <a:bevelT w="165100" prst="coolSlant"/>
        </a:sp3d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45AD983B-F3F1-4E32-8F25-53239E7D9F7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E37C806E-2A89-4B66-B52A-AD6697B42CA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5A59426-F2EC-466C-9CCC-20EFA4E83EA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36A8DE2-8EFF-481D-897D-8B0911D8811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BD4A9C9-811C-4DD8-A606-15768888C40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859CCFB2-C7B4-45F9-8D78-68804F52F50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34649E2-1B42-4EB3-B98A-BE9BF45CD28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06B9AE43-4291-4080-9761-7329E01FBB1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956323BB-5AC3-4BCC-A555-FA4ABEDF253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DB1E1E8-E237-43CD-BCF5-087329FE079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200024</xdr:colOff>
      <xdr:row>8</xdr:row>
      <xdr:rowOff>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697984B9-5F30-4CD6-ACB6-1AE55D3F1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00974" cy="1524000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95250</xdr:colOff>
      <xdr:row>9</xdr:row>
      <xdr:rowOff>30418</xdr:rowOff>
    </xdr:from>
    <xdr:to>
      <xdr:col>23</xdr:col>
      <xdr:colOff>590549</xdr:colOff>
      <xdr:row>9</xdr:row>
      <xdr:rowOff>238125</xdr:rowOff>
    </xdr:to>
    <xdr:pic>
      <xdr:nvPicPr>
        <xdr:cNvPr id="8" name="Elemento grafico 7" descr="Freccia: diritta con riempimento a tinta unita">
          <a:extLst>
            <a:ext uri="{FF2B5EF4-FFF2-40B4-BE49-F238E27FC236}">
              <a16:creationId xmlns:a16="http://schemas.microsoft.com/office/drawing/2014/main" id="{4C52F740-B79D-41E5-B708-EC5CADCCD8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rcRect l="1316" t="25000" r="2630" b="23684"/>
        <a:stretch/>
      </xdr:blipFill>
      <xdr:spPr>
        <a:xfrm>
          <a:off x="12820650" y="1573468"/>
          <a:ext cx="495299" cy="207707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95250</xdr:colOff>
      <xdr:row>10</xdr:row>
      <xdr:rowOff>47625</xdr:rowOff>
    </xdr:from>
    <xdr:to>
      <xdr:col>23</xdr:col>
      <xdr:colOff>590549</xdr:colOff>
      <xdr:row>10</xdr:row>
      <xdr:rowOff>255332</xdr:rowOff>
    </xdr:to>
    <xdr:pic>
      <xdr:nvPicPr>
        <xdr:cNvPr id="9" name="Elemento grafico 8" descr="Freccia: diritta con riempimento a tinta unita">
          <a:extLst>
            <a:ext uri="{FF2B5EF4-FFF2-40B4-BE49-F238E27FC236}">
              <a16:creationId xmlns:a16="http://schemas.microsoft.com/office/drawing/2014/main" id="{41C5F7C4-E7EB-4847-98B1-8E73958806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rcRect l="1316" t="25000" r="2630" b="23684"/>
        <a:stretch/>
      </xdr:blipFill>
      <xdr:spPr>
        <a:xfrm>
          <a:off x="12820650" y="1857375"/>
          <a:ext cx="495299" cy="207707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95250</xdr:colOff>
      <xdr:row>12</xdr:row>
      <xdr:rowOff>47625</xdr:rowOff>
    </xdr:from>
    <xdr:to>
      <xdr:col>23</xdr:col>
      <xdr:colOff>590549</xdr:colOff>
      <xdr:row>12</xdr:row>
      <xdr:rowOff>255332</xdr:rowOff>
    </xdr:to>
    <xdr:pic>
      <xdr:nvPicPr>
        <xdr:cNvPr id="10" name="Elemento grafico 9" descr="Freccia: diritta con riempimento a tinta unita">
          <a:extLst>
            <a:ext uri="{FF2B5EF4-FFF2-40B4-BE49-F238E27FC236}">
              <a16:creationId xmlns:a16="http://schemas.microsoft.com/office/drawing/2014/main" id="{234097CA-66A9-46EF-BEA0-86FB8526CE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rcRect l="1316" t="25000" r="2630" b="23684"/>
        <a:stretch/>
      </xdr:blipFill>
      <xdr:spPr>
        <a:xfrm>
          <a:off x="12820650" y="2390775"/>
          <a:ext cx="495299" cy="207707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F4127A09-8755-45CD-98AB-BEA6CCD7EE4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0A5BF75A-A707-4D4D-AF96-B2C3DA1ADE8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B60E5E79-152B-4FEA-9C5A-E7BA0ECBAC9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F5431935-2FF5-42A3-961D-6334CAE9FF3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CE49F6DE-1AAB-40FF-BB94-0CB8B218860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EFF44C58-4147-4C83-9CE2-A11692D994C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E50E47C0-2F08-4548-9BCC-B4646F0A32B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0BC08374-E878-42BD-A6CC-E64E28E67F3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3CA7EE7B-AEBD-4C36-92F3-7027015CAA2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EDEA845C-D9C7-4D98-9E26-658BE8B0DFE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19" name="Grafico 18">
          <a:extLst>
            <a:ext uri="{FF2B5EF4-FFF2-40B4-BE49-F238E27FC236}">
              <a16:creationId xmlns:a16="http://schemas.microsoft.com/office/drawing/2014/main" id="{5A48ADE3-2B13-4FE5-84CA-8B4AC2E0F62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20" name="Grafico 19">
          <a:extLst>
            <a:ext uri="{FF2B5EF4-FFF2-40B4-BE49-F238E27FC236}">
              <a16:creationId xmlns:a16="http://schemas.microsoft.com/office/drawing/2014/main" id="{688A8D5E-E594-4E0D-B30A-173FE0DEAB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21" name="Grafico 20">
          <a:extLst>
            <a:ext uri="{FF2B5EF4-FFF2-40B4-BE49-F238E27FC236}">
              <a16:creationId xmlns:a16="http://schemas.microsoft.com/office/drawing/2014/main" id="{599F7123-3FA6-48FC-BBE1-454BC7DE0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22" name="Grafico 21">
          <a:extLst>
            <a:ext uri="{FF2B5EF4-FFF2-40B4-BE49-F238E27FC236}">
              <a16:creationId xmlns:a16="http://schemas.microsoft.com/office/drawing/2014/main" id="{ABEE7085-C940-4CB7-8A1F-6CC9EB7FEE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23" name="Grafico 22">
          <a:extLst>
            <a:ext uri="{FF2B5EF4-FFF2-40B4-BE49-F238E27FC236}">
              <a16:creationId xmlns:a16="http://schemas.microsoft.com/office/drawing/2014/main" id="{D62BEE9F-54B3-47AF-8FA1-54A8DC2D70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24" name="Grafico 23">
          <a:extLst>
            <a:ext uri="{FF2B5EF4-FFF2-40B4-BE49-F238E27FC236}">
              <a16:creationId xmlns:a16="http://schemas.microsoft.com/office/drawing/2014/main" id="{0E94EC06-117C-4492-81C1-44C7AC56EE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25" name="Grafico 24">
          <a:extLst>
            <a:ext uri="{FF2B5EF4-FFF2-40B4-BE49-F238E27FC236}">
              <a16:creationId xmlns:a16="http://schemas.microsoft.com/office/drawing/2014/main" id="{90CC943A-2A47-42A4-ABF8-02ADDD4061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26" name="Grafico 25">
          <a:extLst>
            <a:ext uri="{FF2B5EF4-FFF2-40B4-BE49-F238E27FC236}">
              <a16:creationId xmlns:a16="http://schemas.microsoft.com/office/drawing/2014/main" id="{294F719B-2C45-4ADA-954E-EF2E8BEC5C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27" name="Grafico 26">
          <a:extLst>
            <a:ext uri="{FF2B5EF4-FFF2-40B4-BE49-F238E27FC236}">
              <a16:creationId xmlns:a16="http://schemas.microsoft.com/office/drawing/2014/main" id="{B541CBF7-86FA-4939-AA86-EA0B6B3026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28" name="Grafico 27">
          <a:extLst>
            <a:ext uri="{FF2B5EF4-FFF2-40B4-BE49-F238E27FC236}">
              <a16:creationId xmlns:a16="http://schemas.microsoft.com/office/drawing/2014/main" id="{566FFF5F-3E7B-41B8-B5D4-B305E31E45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29" name="Grafico 28">
          <a:extLst>
            <a:ext uri="{FF2B5EF4-FFF2-40B4-BE49-F238E27FC236}">
              <a16:creationId xmlns:a16="http://schemas.microsoft.com/office/drawing/2014/main" id="{0E654B98-2996-45B5-B137-ADA76E6D51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564EDB3-09EE-4039-B0A5-FCFBF6A9B9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26FAB076-F54B-4A15-B80E-B87C9DC3EA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0D03730A-5F41-44AF-BBD6-8F8B8943A9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5" name="Grafico 4">
          <a:extLst>
            <a:ext uri="{FF2B5EF4-FFF2-40B4-BE49-F238E27FC236}">
              <a16:creationId xmlns:a16="http://schemas.microsoft.com/office/drawing/2014/main" id="{58A384AA-5514-4384-BB02-233D996FB2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6" name="Grafico 5">
          <a:extLst>
            <a:ext uri="{FF2B5EF4-FFF2-40B4-BE49-F238E27FC236}">
              <a16:creationId xmlns:a16="http://schemas.microsoft.com/office/drawing/2014/main" id="{4B56FF85-9FD0-41CE-BA14-A7360A9B88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7" name="Grafico 6">
          <a:extLst>
            <a:ext uri="{FF2B5EF4-FFF2-40B4-BE49-F238E27FC236}">
              <a16:creationId xmlns:a16="http://schemas.microsoft.com/office/drawing/2014/main" id="{D5B59C6E-C11F-40EF-8491-BA0C4FFC81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8" name="Grafico 7">
          <a:extLst>
            <a:ext uri="{FF2B5EF4-FFF2-40B4-BE49-F238E27FC236}">
              <a16:creationId xmlns:a16="http://schemas.microsoft.com/office/drawing/2014/main" id="{21000808-B6B2-46DE-AE78-206E26CC46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9" name="Grafico 8">
          <a:extLst>
            <a:ext uri="{FF2B5EF4-FFF2-40B4-BE49-F238E27FC236}">
              <a16:creationId xmlns:a16="http://schemas.microsoft.com/office/drawing/2014/main" id="{B749CA41-1A2E-4F20-B506-B4ECD48529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10" name="Grafico 9">
          <a:extLst>
            <a:ext uri="{FF2B5EF4-FFF2-40B4-BE49-F238E27FC236}">
              <a16:creationId xmlns:a16="http://schemas.microsoft.com/office/drawing/2014/main" id="{BBF0DB34-6400-4E59-841F-CA845FC338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11" name="Grafico 10">
          <a:extLst>
            <a:ext uri="{FF2B5EF4-FFF2-40B4-BE49-F238E27FC236}">
              <a16:creationId xmlns:a16="http://schemas.microsoft.com/office/drawing/2014/main" id="{D6F54E63-948B-416B-AEF8-6B7791FB47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12" name="Grafico 11">
          <a:extLst>
            <a:ext uri="{FF2B5EF4-FFF2-40B4-BE49-F238E27FC236}">
              <a16:creationId xmlns:a16="http://schemas.microsoft.com/office/drawing/2014/main" id="{5A57B673-7920-42A7-B373-EE7ED2BD5B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13" name="Grafico 12">
          <a:extLst>
            <a:ext uri="{FF2B5EF4-FFF2-40B4-BE49-F238E27FC236}">
              <a16:creationId xmlns:a16="http://schemas.microsoft.com/office/drawing/2014/main" id="{7C1D37F4-405B-47AA-A898-AC135BFFDC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14" name="Grafico 13">
          <a:extLst>
            <a:ext uri="{FF2B5EF4-FFF2-40B4-BE49-F238E27FC236}">
              <a16:creationId xmlns:a16="http://schemas.microsoft.com/office/drawing/2014/main" id="{366A5CDB-A208-4D51-A3A5-ADC2608115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15" name="Grafico 14">
          <a:extLst>
            <a:ext uri="{FF2B5EF4-FFF2-40B4-BE49-F238E27FC236}">
              <a16:creationId xmlns:a16="http://schemas.microsoft.com/office/drawing/2014/main" id="{2F0DAEB5-BF05-41B6-9DFD-6607D210F7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16" name="Grafico 15">
          <a:extLst>
            <a:ext uri="{FF2B5EF4-FFF2-40B4-BE49-F238E27FC236}">
              <a16:creationId xmlns:a16="http://schemas.microsoft.com/office/drawing/2014/main" id="{33285FDE-B24A-402D-B96E-E2F3D56E09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17" name="Grafico 16">
          <a:extLst>
            <a:ext uri="{FF2B5EF4-FFF2-40B4-BE49-F238E27FC236}">
              <a16:creationId xmlns:a16="http://schemas.microsoft.com/office/drawing/2014/main" id="{F2278FF5-C1EB-4FAE-A5FF-BCC86D7C68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18" name="Grafico 17">
          <a:extLst>
            <a:ext uri="{FF2B5EF4-FFF2-40B4-BE49-F238E27FC236}">
              <a16:creationId xmlns:a16="http://schemas.microsoft.com/office/drawing/2014/main" id="{18A8E944-0368-4881-8A2F-5AB223AF6C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30" name="Grafico 29">
          <a:extLst>
            <a:ext uri="{FF2B5EF4-FFF2-40B4-BE49-F238E27FC236}">
              <a16:creationId xmlns:a16="http://schemas.microsoft.com/office/drawing/2014/main" id="{9F0DCCDE-9ED9-4318-A27E-01A33367AC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31" name="Grafico 30">
          <a:extLst>
            <a:ext uri="{FF2B5EF4-FFF2-40B4-BE49-F238E27FC236}">
              <a16:creationId xmlns:a16="http://schemas.microsoft.com/office/drawing/2014/main" id="{05FB10D0-1276-4E3D-95C2-93458892F6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32" name="Grafico 31">
          <a:extLst>
            <a:ext uri="{FF2B5EF4-FFF2-40B4-BE49-F238E27FC236}">
              <a16:creationId xmlns:a16="http://schemas.microsoft.com/office/drawing/2014/main" id="{0A2313DD-E347-467C-9F0D-5A21A5CE7F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33" name="Grafico 32">
          <a:extLst>
            <a:ext uri="{FF2B5EF4-FFF2-40B4-BE49-F238E27FC236}">
              <a16:creationId xmlns:a16="http://schemas.microsoft.com/office/drawing/2014/main" id="{D5E9C086-E292-4D21-BEDA-77363CD3B93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34" name="Grafico 33">
          <a:extLst>
            <a:ext uri="{FF2B5EF4-FFF2-40B4-BE49-F238E27FC236}">
              <a16:creationId xmlns:a16="http://schemas.microsoft.com/office/drawing/2014/main" id="{32870533-72F9-4BA9-8830-08BF1A982E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35" name="Grafico 34">
          <a:extLst>
            <a:ext uri="{FF2B5EF4-FFF2-40B4-BE49-F238E27FC236}">
              <a16:creationId xmlns:a16="http://schemas.microsoft.com/office/drawing/2014/main" id="{CF21DA1C-5A22-41E6-B014-19521F1880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36" name="Grafico 35">
          <a:extLst>
            <a:ext uri="{FF2B5EF4-FFF2-40B4-BE49-F238E27FC236}">
              <a16:creationId xmlns:a16="http://schemas.microsoft.com/office/drawing/2014/main" id="{E8569EA7-E448-4012-BD65-F7CE98EFAE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44</xdr:row>
      <xdr:rowOff>31750</xdr:rowOff>
    </xdr:from>
    <xdr:to>
      <xdr:col>12</xdr:col>
      <xdr:colOff>485775</xdr:colOff>
      <xdr:row>73</xdr:row>
      <xdr:rowOff>107950</xdr:rowOff>
    </xdr:to>
    <xdr:graphicFrame macro="">
      <xdr:nvGraphicFramePr>
        <xdr:cNvPr id="37" name="Grafico 36">
          <a:extLst>
            <a:ext uri="{FF2B5EF4-FFF2-40B4-BE49-F238E27FC236}">
              <a16:creationId xmlns:a16="http://schemas.microsoft.com/office/drawing/2014/main" id="{E3B002E5-3703-47DC-90E0-0F8D4A68F3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AF046BE0-878B-40B5-97B0-FAD978F655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5E0742E4-6E21-4BB0-B77E-E7E747C14C0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89CDE5A1-01B2-47A8-9456-7AA24E95C2D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F0CAC0FF-9B3B-414C-ABA8-DF960A9B5B7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03858828-6ADB-4D9C-9516-340F15A8EFD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615CC43D-C3D6-412D-A69F-E9259F65749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F8C31EC-67DB-46EB-B1E8-787EACB6ABD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7AD83CD-E2ED-45A2-83A1-3F20524FA53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E6F16212-770B-44CB-9900-90E8CAEBF6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6C0FF0FA-FAAA-461E-89A0-B93A48A8AA1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D8B31C45-935E-476A-A532-21DF31760A2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5062359-F591-499B-B4E8-FF863C75B12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218AF781-DF43-44C0-BCD5-4C54CC3F316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D155C4B6-6D99-4B83-B45A-845D0717B81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164A42B0-D6D7-4F4B-A6DB-C5C67A098F2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D849921F-6F55-49A2-8177-DEDB148CE58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7809524" cy="5609524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2:K28"/>
  <sheetViews>
    <sheetView workbookViewId="0">
      <selection activeCell="C18" sqref="C18"/>
    </sheetView>
  </sheetViews>
  <sheetFormatPr defaultRowHeight="15" x14ac:dyDescent="0.25"/>
  <cols>
    <col min="1" max="1" width="17.85546875" style="2" customWidth="1"/>
    <col min="2" max="2" width="9.140625" style="3"/>
    <col min="3" max="3" width="19" style="4" customWidth="1"/>
    <col min="4" max="4" width="27.7109375" style="5" customWidth="1"/>
    <col min="5" max="5" width="30.28515625" style="5" customWidth="1"/>
    <col min="6" max="6" width="32.42578125" style="6" customWidth="1"/>
    <col min="7" max="7" width="22.140625" style="6" customWidth="1"/>
    <col min="8" max="8" width="16" style="6" customWidth="1"/>
    <col min="9" max="9" width="26.140625" style="5" customWidth="1"/>
    <col min="10" max="10" width="14.5703125" style="3" customWidth="1"/>
    <col min="11" max="16384" width="9.140625" style="3"/>
  </cols>
  <sheetData>
    <row r="2" spans="1:11" ht="22.5" customHeight="1" x14ac:dyDescent="0.25"/>
    <row r="3" spans="1:11" ht="23.25" x14ac:dyDescent="0.35">
      <c r="A3" s="7" t="s">
        <v>20</v>
      </c>
      <c r="C3" s="36">
        <v>0.5</v>
      </c>
    </row>
    <row r="4" spans="1:11" x14ac:dyDescent="0.25">
      <c r="A4" s="3"/>
      <c r="B4" s="8"/>
      <c r="C4" s="9"/>
      <c r="D4" s="9"/>
      <c r="E4" s="9"/>
      <c r="F4" s="10"/>
      <c r="G4" s="10"/>
      <c r="H4" s="10"/>
      <c r="I4" s="9"/>
      <c r="J4" s="8"/>
      <c r="K4" s="8"/>
    </row>
    <row r="5" spans="1:11" ht="15.75" x14ac:dyDescent="0.25">
      <c r="A5" s="11" t="s">
        <v>6</v>
      </c>
      <c r="B5" s="8"/>
      <c r="C5" s="12"/>
      <c r="D5" s="9"/>
      <c r="E5" s="9"/>
      <c r="F5" s="10"/>
      <c r="G5" s="10"/>
      <c r="H5" s="10"/>
      <c r="I5" s="9"/>
      <c r="J5" s="8"/>
      <c r="K5" s="8"/>
    </row>
    <row r="6" spans="1:11" ht="27.75" customHeight="1" x14ac:dyDescent="0.25">
      <c r="B6" s="8"/>
      <c r="C6" s="12"/>
      <c r="D6" s="13" t="s">
        <v>9</v>
      </c>
      <c r="E6" s="13" t="s">
        <v>10</v>
      </c>
      <c r="F6" s="13" t="s">
        <v>11</v>
      </c>
      <c r="G6" s="13" t="s">
        <v>12</v>
      </c>
      <c r="H6" s="13"/>
      <c r="I6" s="13" t="s">
        <v>5</v>
      </c>
      <c r="J6" s="13" t="s">
        <v>17</v>
      </c>
      <c r="K6" s="8"/>
    </row>
    <row r="7" spans="1:11" s="17" customFormat="1" ht="27" customHeight="1" x14ac:dyDescent="0.25">
      <c r="A7" s="14" t="s">
        <v>1</v>
      </c>
      <c r="B7" s="15"/>
      <c r="C7" s="16">
        <v>2</v>
      </c>
      <c r="D7" s="10"/>
      <c r="E7" s="10"/>
      <c r="F7" s="10"/>
      <c r="G7" s="10"/>
      <c r="H7" s="10"/>
      <c r="I7" s="10"/>
      <c r="J7" s="15"/>
      <c r="K7" s="15"/>
    </row>
    <row r="8" spans="1:11" ht="14.25" customHeight="1" x14ac:dyDescent="0.25">
      <c r="B8" s="8"/>
      <c r="C8" s="18"/>
      <c r="D8" s="9"/>
      <c r="E8" s="9"/>
      <c r="F8" s="10"/>
      <c r="G8" s="10"/>
      <c r="H8" s="10"/>
      <c r="I8" s="9"/>
      <c r="J8" s="8"/>
      <c r="K8" s="8"/>
    </row>
    <row r="9" spans="1:11" ht="21" x14ac:dyDescent="0.35">
      <c r="A9" s="2" t="s">
        <v>0</v>
      </c>
      <c r="B9" s="8"/>
      <c r="C9" s="19">
        <v>50</v>
      </c>
      <c r="D9" s="20">
        <f>((C7*C3)+C10)*0.785+C9-C7-C10</f>
        <v>48.354999999999997</v>
      </c>
      <c r="E9" s="9"/>
      <c r="F9" s="10"/>
      <c r="G9" s="10"/>
      <c r="H9" s="10"/>
      <c r="I9" s="9"/>
      <c r="J9" s="8"/>
      <c r="K9" s="8"/>
    </row>
    <row r="10" spans="1:11" ht="15.75" x14ac:dyDescent="0.25">
      <c r="A10" s="2" t="s">
        <v>3</v>
      </c>
      <c r="B10" s="8"/>
      <c r="C10" s="21">
        <v>2</v>
      </c>
      <c r="D10" s="9"/>
      <c r="E10" s="9"/>
      <c r="F10" s="10"/>
      <c r="G10" s="10"/>
      <c r="H10" s="10"/>
      <c r="I10" s="9"/>
      <c r="J10" s="8"/>
      <c r="K10" s="8"/>
    </row>
    <row r="11" spans="1:11" ht="21" x14ac:dyDescent="0.35">
      <c r="A11" s="2" t="s">
        <v>2</v>
      </c>
      <c r="B11" s="8"/>
      <c r="C11" s="19">
        <v>250.5</v>
      </c>
      <c r="D11" s="9"/>
      <c r="E11" s="20">
        <f>((C7*C3)+C12)*1.57+C11-(C7*2)-(C12*2)</f>
        <v>247.21</v>
      </c>
      <c r="F11" s="10"/>
      <c r="G11" s="10"/>
      <c r="H11" s="10"/>
      <c r="I11" s="22">
        <f>IFERROR((C7/2+C10)*0.785+C11-C7-C12+D9,"")</f>
        <v>297.20999999999998</v>
      </c>
      <c r="J11" s="13" t="s">
        <v>13</v>
      </c>
      <c r="K11" s="8"/>
    </row>
    <row r="12" spans="1:11" x14ac:dyDescent="0.25">
      <c r="A12" s="2" t="s">
        <v>3</v>
      </c>
      <c r="B12" s="8"/>
      <c r="C12" s="18">
        <v>2</v>
      </c>
      <c r="D12" s="9"/>
      <c r="E12" s="9"/>
      <c r="F12" s="10"/>
      <c r="G12" s="10"/>
      <c r="H12" s="10"/>
      <c r="I12" s="9"/>
      <c r="J12" s="8"/>
      <c r="K12" s="8"/>
    </row>
    <row r="13" spans="1:11" ht="21" x14ac:dyDescent="0.35">
      <c r="A13" s="2" t="s">
        <v>4</v>
      </c>
      <c r="B13" s="8"/>
      <c r="C13" s="19">
        <v>100</v>
      </c>
      <c r="D13" s="9"/>
      <c r="E13" s="9"/>
      <c r="F13" s="20">
        <f>IF(C13=0,"",((C7*C3)+C14)*0.785+C13-C7-C14)</f>
        <v>98.355000000000004</v>
      </c>
      <c r="G13" s="9"/>
      <c r="H13" s="9"/>
      <c r="I13" s="22">
        <f>IFERROR((C7/2+C10)*0.785+D9+E11+C13-C12-C7,"")</f>
        <v>393.92</v>
      </c>
      <c r="J13" s="13" t="s">
        <v>14</v>
      </c>
      <c r="K13" s="8"/>
    </row>
    <row r="14" spans="1:11" x14ac:dyDescent="0.25">
      <c r="A14" s="2" t="s">
        <v>3</v>
      </c>
      <c r="B14" s="8"/>
      <c r="C14" s="18">
        <v>2</v>
      </c>
      <c r="D14" s="9"/>
      <c r="E14" s="9"/>
      <c r="F14" s="10"/>
      <c r="G14" s="10"/>
      <c r="H14" s="10"/>
      <c r="I14" s="9"/>
      <c r="J14" s="8"/>
      <c r="K14" s="8"/>
    </row>
    <row r="15" spans="1:11" ht="21" x14ac:dyDescent="0.35">
      <c r="A15" s="2" t="s">
        <v>7</v>
      </c>
      <c r="B15" s="8"/>
      <c r="C15" s="19">
        <v>250.5</v>
      </c>
      <c r="D15" s="9"/>
      <c r="E15" s="9"/>
      <c r="F15" s="10"/>
      <c r="G15" s="20">
        <f>IF(C15=0,"",((C7*C3)+C16)*1.57+C15-(C7*2)-(C16*2))</f>
        <v>247.21</v>
      </c>
      <c r="H15" s="9"/>
      <c r="I15" s="22">
        <f>IFERROR((C7/2+C10)*0.785+D9+E11+G15+C13-C12-C7,"")</f>
        <v>641.13</v>
      </c>
      <c r="J15" s="13" t="s">
        <v>15</v>
      </c>
      <c r="K15" s="8"/>
    </row>
    <row r="16" spans="1:11" x14ac:dyDescent="0.25">
      <c r="A16" s="2" t="s">
        <v>3</v>
      </c>
      <c r="B16" s="8"/>
      <c r="C16" s="18">
        <v>2</v>
      </c>
      <c r="D16" s="9"/>
      <c r="E16" s="9"/>
      <c r="F16" s="10"/>
      <c r="G16" s="10"/>
      <c r="H16" s="10"/>
      <c r="I16" s="9"/>
      <c r="J16" s="8"/>
      <c r="K16" s="8"/>
    </row>
    <row r="17" spans="1:11" x14ac:dyDescent="0.25">
      <c r="B17" s="8"/>
      <c r="C17" s="18"/>
      <c r="D17" s="9"/>
      <c r="E17" s="9"/>
      <c r="F17" s="10"/>
      <c r="G17" s="10"/>
      <c r="H17" s="10"/>
      <c r="I17" s="9"/>
      <c r="J17" s="8"/>
      <c r="K17" s="8"/>
    </row>
    <row r="18" spans="1:11" ht="17.25" customHeight="1" x14ac:dyDescent="0.35">
      <c r="A18" s="23" t="s">
        <v>8</v>
      </c>
      <c r="B18" s="8"/>
      <c r="C18" s="19">
        <v>250</v>
      </c>
      <c r="D18" s="9"/>
      <c r="E18" s="9"/>
      <c r="F18" s="10"/>
      <c r="G18" s="10"/>
      <c r="H18" s="20">
        <f>IF(C18=0,"",(C7/2+C16)*1.57+C18-(C7*2)-(C16*2))</f>
        <v>246.71</v>
      </c>
      <c r="I18" s="22">
        <f>IFERROR((C7/2+C10)*0.785+D9+E11+G15+H18+C13-C12-C7,"")</f>
        <v>887.84</v>
      </c>
      <c r="J18" s="13" t="s">
        <v>16</v>
      </c>
      <c r="K18" s="8"/>
    </row>
    <row r="19" spans="1:11" x14ac:dyDescent="0.25">
      <c r="B19" s="8"/>
      <c r="C19" s="12"/>
      <c r="D19" s="9"/>
      <c r="E19" s="9"/>
      <c r="F19" s="10"/>
      <c r="G19" s="10"/>
      <c r="H19" s="10"/>
      <c r="I19" s="9"/>
      <c r="J19" s="8"/>
      <c r="K19" s="8"/>
    </row>
    <row r="20" spans="1:11" x14ac:dyDescent="0.25">
      <c r="B20" s="8"/>
      <c r="C20" s="12"/>
      <c r="D20" s="9"/>
      <c r="E20" s="9"/>
      <c r="F20" s="10"/>
      <c r="G20" s="10"/>
      <c r="H20" s="10"/>
      <c r="I20" s="9"/>
      <c r="J20" s="8"/>
      <c r="K20" s="8"/>
    </row>
    <row r="21" spans="1:11" x14ac:dyDescent="0.25">
      <c r="B21" s="8"/>
      <c r="C21" s="12"/>
      <c r="D21" s="9"/>
      <c r="E21" s="9"/>
      <c r="F21" s="10"/>
      <c r="G21" s="10"/>
      <c r="H21" s="10"/>
      <c r="I21" s="9"/>
      <c r="J21" s="8"/>
      <c r="K21" s="8"/>
    </row>
    <row r="22" spans="1:11" x14ac:dyDescent="0.25">
      <c r="B22" s="8"/>
      <c r="C22" s="12"/>
      <c r="D22" s="9"/>
      <c r="E22" s="9"/>
      <c r="F22" s="10"/>
      <c r="G22" s="10"/>
      <c r="H22" s="10"/>
      <c r="I22" s="9"/>
      <c r="J22" s="8"/>
      <c r="K22" s="8"/>
    </row>
    <row r="23" spans="1:11" x14ac:dyDescent="0.25">
      <c r="B23" s="8"/>
      <c r="C23" s="12"/>
      <c r="D23" s="9"/>
      <c r="E23" s="9"/>
      <c r="F23" s="10"/>
      <c r="G23" s="10"/>
      <c r="H23" s="10"/>
      <c r="I23" s="9"/>
      <c r="J23" s="8"/>
      <c r="K23" s="8"/>
    </row>
    <row r="24" spans="1:11" x14ac:dyDescent="0.25">
      <c r="B24" s="8"/>
      <c r="C24" s="12"/>
      <c r="D24" s="9"/>
      <c r="E24" s="9"/>
      <c r="F24" s="10"/>
      <c r="G24" s="10"/>
      <c r="H24" s="10"/>
      <c r="I24" s="9"/>
      <c r="J24" s="8"/>
      <c r="K24" s="8"/>
    </row>
    <row r="28" spans="1:11" x14ac:dyDescent="0.25">
      <c r="F28" s="6" t="s">
        <v>28</v>
      </c>
      <c r="G28" s="6">
        <f>I11-D9</f>
        <v>248.85499999999999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3"/>
  <dimension ref="H26:N26"/>
  <sheetViews>
    <sheetView showGridLines="0" showRowColHeaders="0" tabSelected="1" workbookViewId="0">
      <selection activeCell="H26" sqref="H26:N26"/>
    </sheetView>
  </sheetViews>
  <sheetFormatPr defaultRowHeight="15" x14ac:dyDescent="0.25"/>
  <cols>
    <col min="1" max="9" width="9.140625" style="1"/>
    <col min="10" max="10" width="1.28515625" style="1" customWidth="1"/>
    <col min="11" max="11" width="30.42578125" style="1" customWidth="1"/>
    <col min="12" max="16384" width="9.140625" style="1"/>
  </cols>
  <sheetData>
    <row r="26" spans="8:14" ht="15" customHeight="1" x14ac:dyDescent="0.25">
      <c r="H26" s="57" t="s">
        <v>27</v>
      </c>
      <c r="I26" s="57"/>
      <c r="J26" s="57"/>
      <c r="K26" s="57"/>
      <c r="L26" s="57"/>
      <c r="M26" s="57"/>
      <c r="N26" s="57"/>
    </row>
  </sheetData>
  <mergeCells count="1">
    <mergeCell ref="H26:N2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8C520-6062-4C1C-930E-07D61F7E0437}">
  <sheetPr codeName="Foglio4"/>
  <dimension ref="A1:BA40"/>
  <sheetViews>
    <sheetView showGridLines="0" topLeftCell="A7" zoomScaleNormal="100" workbookViewId="0">
      <selection activeCell="W16" sqref="W16"/>
    </sheetView>
  </sheetViews>
  <sheetFormatPr defaultRowHeight="15" outlineLevelCol="1" x14ac:dyDescent="0.25"/>
  <cols>
    <col min="1" max="1" width="6" bestFit="1" customWidth="1"/>
    <col min="2" max="2" width="4.42578125" style="37" bestFit="1" customWidth="1"/>
    <col min="3" max="7" width="6" style="37" bestFit="1" customWidth="1"/>
    <col min="8" max="8" width="7.5703125" style="37" bestFit="1" customWidth="1"/>
    <col min="9" max="19" width="6" style="37" bestFit="1" customWidth="1"/>
    <col min="20" max="20" width="3" style="37" bestFit="1" customWidth="1"/>
    <col min="22" max="22" width="21.140625" bestFit="1" customWidth="1"/>
    <col min="23" max="23" width="17.7109375" bestFit="1" customWidth="1"/>
    <col min="28" max="28" width="16.140625" customWidth="1" outlineLevel="1"/>
    <col min="29" max="53" width="9.140625" customWidth="1" outlineLevel="1"/>
  </cols>
  <sheetData>
    <row r="1" spans="1:51" x14ac:dyDescent="0.25">
      <c r="AH1">
        <f t="shared" ref="AH1:AY1" si="0">1.4*B$10</f>
        <v>8.3999999999999986</v>
      </c>
      <c r="AI1">
        <f t="shared" si="0"/>
        <v>11.2</v>
      </c>
      <c r="AJ1">
        <f t="shared" si="0"/>
        <v>14</v>
      </c>
      <c r="AK1">
        <f t="shared" si="0"/>
        <v>16.799999999999997</v>
      </c>
      <c r="AL1">
        <f t="shared" si="0"/>
        <v>22.4</v>
      </c>
      <c r="AM1">
        <f t="shared" si="0"/>
        <v>28</v>
      </c>
      <c r="AN1">
        <f t="shared" si="0"/>
        <v>35</v>
      </c>
      <c r="AO1">
        <f t="shared" si="0"/>
        <v>44.8</v>
      </c>
      <c r="AP1">
        <f t="shared" si="0"/>
        <v>49</v>
      </c>
      <c r="AQ1">
        <f t="shared" si="0"/>
        <v>56</v>
      </c>
      <c r="AR1">
        <f t="shared" si="0"/>
        <v>70</v>
      </c>
      <c r="AS1">
        <f t="shared" si="0"/>
        <v>88.199999999999989</v>
      </c>
      <c r="AT1">
        <f t="shared" si="0"/>
        <v>112</v>
      </c>
      <c r="AU1">
        <f t="shared" si="0"/>
        <v>140</v>
      </c>
      <c r="AV1">
        <f t="shared" si="0"/>
        <v>175</v>
      </c>
      <c r="AW1">
        <f t="shared" si="0"/>
        <v>224</v>
      </c>
      <c r="AX1">
        <f t="shared" si="0"/>
        <v>280</v>
      </c>
      <c r="AY1">
        <f t="shared" si="0"/>
        <v>350</v>
      </c>
    </row>
    <row r="2" spans="1:51" x14ac:dyDescent="0.25">
      <c r="AH2" s="38">
        <f>(($A13^2)*2)*$W$12/$AH$1</f>
        <v>2.6785714285714288</v>
      </c>
    </row>
    <row r="3" spans="1:51" x14ac:dyDescent="0.25">
      <c r="AH3" s="38">
        <f>(($A14^2)*2)*$W$12/$AH$1</f>
        <v>3.8571428571428577</v>
      </c>
      <c r="AI3" s="38">
        <f>(($A14^2)*2)*$W$12/$AI$1</f>
        <v>2.8928571428571428</v>
      </c>
    </row>
    <row r="4" spans="1:51" x14ac:dyDescent="0.25">
      <c r="AH4" s="38">
        <f>(($A15^2)*2)*$W$12/$AH$1</f>
        <v>6.8571428571428594</v>
      </c>
      <c r="AI4" s="38">
        <f>(($A15^2)*2)*$W$12/$AI$1</f>
        <v>5.1428571428571441</v>
      </c>
      <c r="AJ4" s="38">
        <f>(($A15^2)*2)*$W$12/$AJ$1</f>
        <v>4.1142857142857148</v>
      </c>
    </row>
    <row r="5" spans="1:51" x14ac:dyDescent="0.25">
      <c r="AH5" s="38">
        <f>(($A16^2)*2)*$W$12/$AH$1</f>
        <v>10.714285714285715</v>
      </c>
      <c r="AI5" s="38">
        <f>(($A16^2)*2)*$W$12/$AI$1</f>
        <v>8.0357142857142865</v>
      </c>
      <c r="AJ5" s="38">
        <f>(($A16^2)*2)*$W$12/$AJ$1</f>
        <v>6.4285714285714288</v>
      </c>
      <c r="AK5" s="38">
        <f>(($A16^2)*2)*$W$12/AK$1</f>
        <v>5.3571428571428577</v>
      </c>
    </row>
    <row r="6" spans="1:51" x14ac:dyDescent="0.25">
      <c r="V6" s="58" t="s">
        <v>43</v>
      </c>
      <c r="W6" s="58"/>
      <c r="X6" s="58"/>
      <c r="Y6" s="58"/>
      <c r="Z6" s="58"/>
      <c r="AH6" s="38">
        <f>(($A17^2)*2)*$W$12/$AH$1</f>
        <v>15.428571428571431</v>
      </c>
      <c r="AI6" s="38">
        <f>(($A17^2)*2)*$W$12/$AI$1</f>
        <v>11.571428571428571</v>
      </c>
      <c r="AJ6" s="38">
        <f>(($A17^2)*2)*$W$12/$AJ$1</f>
        <v>9.2571428571428562</v>
      </c>
      <c r="AK6" s="38">
        <f>(($A17^2)*2)*$W$12/AK$1</f>
        <v>7.7142857142857153</v>
      </c>
      <c r="AL6" s="38">
        <f>(($A17^2)*2)*$W$12/AL$1</f>
        <v>5.7857142857142856</v>
      </c>
    </row>
    <row r="7" spans="1:51" x14ac:dyDescent="0.25">
      <c r="V7" s="58"/>
      <c r="W7" s="58"/>
      <c r="X7" s="58"/>
      <c r="Y7" s="58"/>
      <c r="Z7" s="58"/>
      <c r="AJ7" s="38">
        <f>(($A18^2)*2)*$W$12/$AJ$1</f>
        <v>14.464285714285714</v>
      </c>
      <c r="AK7" s="38">
        <f>(($A18^2)*2)*$W$12/AK$1</f>
        <v>12.053571428571431</v>
      </c>
      <c r="AL7" s="38">
        <f>(($A18^2)*2)*$W$12/AL$1</f>
        <v>9.0401785714285712</v>
      </c>
      <c r="AM7" s="38">
        <f>(($A18^2)*2)*$W$12/AM$1</f>
        <v>7.2321428571428568</v>
      </c>
    </row>
    <row r="8" spans="1:51" x14ac:dyDescent="0.25">
      <c r="V8" s="58"/>
      <c r="W8" s="58"/>
      <c r="X8" s="58"/>
      <c r="Y8" s="58"/>
      <c r="Z8" s="58"/>
      <c r="AJ8" s="38">
        <f>(($A19^2)*2)*$W$12/$AJ$1</f>
        <v>25.714285714285715</v>
      </c>
      <c r="AK8" s="38">
        <f>(($A19^2)*2)*$W$12/AK$1</f>
        <v>21.428571428571431</v>
      </c>
      <c r="AL8" s="38">
        <f>(($A19^2)*2)*$W$12/AL$1</f>
        <v>16.071428571428573</v>
      </c>
      <c r="AM8" s="38">
        <f>(($A19^2)*2)*$W$12/AM$1</f>
        <v>12.857142857142858</v>
      </c>
      <c r="AN8" s="38">
        <f>(($A19^2)*2)*$W$12/AN$1</f>
        <v>10.285714285714286</v>
      </c>
    </row>
    <row r="9" spans="1:51" ht="1.5" customHeight="1" x14ac:dyDescent="0.25">
      <c r="V9" s="64" t="s">
        <v>30</v>
      </c>
      <c r="W9" s="64"/>
      <c r="AK9" s="38">
        <f>(($A20^2)*2)*$W$12/AK$1</f>
        <v>33.482142857142861</v>
      </c>
      <c r="AL9" s="38">
        <f>(($A20^2)*2)*$W$12/AL$1</f>
        <v>25.111607142857146</v>
      </c>
      <c r="AM9" s="38">
        <f>(($A20^2)*2)*$W$12/AM$1</f>
        <v>20.089285714285715</v>
      </c>
      <c r="AN9" s="38">
        <f>(($A20^2)*2)*$W$12/AN$1</f>
        <v>16.071428571428573</v>
      </c>
      <c r="AO9" s="38">
        <f t="shared" ref="AO9:AP13" si="1">(($A20^2)*2)*$W$12/AO$1</f>
        <v>12.555803571428573</v>
      </c>
      <c r="AP9" s="38">
        <f t="shared" si="1"/>
        <v>11.479591836734693</v>
      </c>
    </row>
    <row r="10" spans="1:51" ht="21" x14ac:dyDescent="0.35">
      <c r="A10" s="65" t="s">
        <v>31</v>
      </c>
      <c r="B10" s="39">
        <v>6</v>
      </c>
      <c r="C10" s="39">
        <v>8</v>
      </c>
      <c r="D10" s="39">
        <v>10</v>
      </c>
      <c r="E10" s="39">
        <v>12</v>
      </c>
      <c r="F10" s="39">
        <v>16</v>
      </c>
      <c r="G10" s="39">
        <v>20</v>
      </c>
      <c r="H10" s="39">
        <v>25</v>
      </c>
      <c r="I10" s="39">
        <v>32</v>
      </c>
      <c r="J10" s="39">
        <v>35</v>
      </c>
      <c r="K10" s="39">
        <v>40</v>
      </c>
      <c r="L10" s="39">
        <v>50</v>
      </c>
      <c r="M10" s="39">
        <v>63</v>
      </c>
      <c r="N10" s="39">
        <v>80</v>
      </c>
      <c r="O10" s="39">
        <v>100</v>
      </c>
      <c r="P10" s="39">
        <v>125</v>
      </c>
      <c r="Q10" s="39">
        <v>160</v>
      </c>
      <c r="R10" s="39">
        <v>200</v>
      </c>
      <c r="S10" s="39">
        <v>250</v>
      </c>
      <c r="T10" s="39" t="s">
        <v>32</v>
      </c>
      <c r="V10" s="43" t="s">
        <v>1</v>
      </c>
      <c r="W10" s="49">
        <v>2.5</v>
      </c>
      <c r="X10" s="44"/>
      <c r="Y10" s="44"/>
      <c r="Z10" s="44"/>
      <c r="AB10" t="s">
        <v>45</v>
      </c>
      <c r="AC10">
        <v>45</v>
      </c>
      <c r="AE10">
        <f>(($W$10^2)*2)*$W$12</f>
        <v>562.5</v>
      </c>
      <c r="AL10" s="38">
        <f>(($A21^2)*2)*$W$12/AL$1</f>
        <v>36.160714285714285</v>
      </c>
      <c r="AM10" s="38">
        <f>(($A21^2)*2)*$W$12/AM$1</f>
        <v>28.928571428571427</v>
      </c>
      <c r="AN10" s="38">
        <f>(($A21^2)*2)*$W$12/AN$1</f>
        <v>23.142857142857142</v>
      </c>
      <c r="AO10" s="38">
        <f t="shared" si="1"/>
        <v>18.080357142857142</v>
      </c>
      <c r="AP10" s="38">
        <f t="shared" si="1"/>
        <v>16.530612244897959</v>
      </c>
      <c r="AQ10" s="38">
        <f>(($A21^2)*2)*$W$12/AQ$1</f>
        <v>14.464285714285714</v>
      </c>
    </row>
    <row r="11" spans="1:51" ht="21" x14ac:dyDescent="0.35">
      <c r="A11" s="66"/>
      <c r="B11" s="40">
        <v>4</v>
      </c>
      <c r="C11" s="40">
        <v>5.5</v>
      </c>
      <c r="D11" s="40">
        <v>7</v>
      </c>
      <c r="E11" s="40">
        <v>8.5</v>
      </c>
      <c r="F11" s="40">
        <v>11</v>
      </c>
      <c r="G11" s="40">
        <v>14</v>
      </c>
      <c r="H11" s="40">
        <v>17.5</v>
      </c>
      <c r="I11" s="40">
        <v>22</v>
      </c>
      <c r="J11" s="40">
        <v>25</v>
      </c>
      <c r="K11" s="40">
        <v>28</v>
      </c>
      <c r="L11" s="40">
        <v>35</v>
      </c>
      <c r="M11" s="40">
        <v>45</v>
      </c>
      <c r="N11" s="40">
        <v>55</v>
      </c>
      <c r="O11" s="40">
        <v>71</v>
      </c>
      <c r="P11" s="40">
        <v>89</v>
      </c>
      <c r="Q11" s="40">
        <v>113</v>
      </c>
      <c r="R11" s="40">
        <v>140</v>
      </c>
      <c r="S11" s="40">
        <v>175</v>
      </c>
      <c r="T11" s="39" t="s">
        <v>33</v>
      </c>
      <c r="V11" s="43" t="s">
        <v>34</v>
      </c>
      <c r="W11" s="51" t="s">
        <v>45</v>
      </c>
      <c r="X11" s="44"/>
      <c r="Y11" s="44"/>
      <c r="Z11" s="44"/>
      <c r="AB11" t="s">
        <v>42</v>
      </c>
      <c r="AC11">
        <v>52</v>
      </c>
      <c r="AE11">
        <f>1.4*W13</f>
        <v>16.799999999999997</v>
      </c>
      <c r="AM11" s="38">
        <f>(($A22^2)*2)*$W$12/AM$1</f>
        <v>51.428571428571431</v>
      </c>
      <c r="AN11" s="38">
        <f>(($A22^2)*2)*$W$12/AN$1</f>
        <v>41.142857142857146</v>
      </c>
      <c r="AO11" s="38">
        <f t="shared" si="1"/>
        <v>32.142857142857146</v>
      </c>
      <c r="AP11" s="38">
        <f t="shared" si="1"/>
        <v>29.387755102040817</v>
      </c>
      <c r="AQ11" s="38">
        <f>(($A22^2)*2)*$W$12/AQ$1</f>
        <v>25.714285714285715</v>
      </c>
      <c r="AR11" s="38">
        <f>(($A22^2)*2)*$W$12/AR$1</f>
        <v>20.571428571428573</v>
      </c>
    </row>
    <row r="12" spans="1:51" ht="21" x14ac:dyDescent="0.35">
      <c r="A12" s="66"/>
      <c r="B12" s="39">
        <v>1</v>
      </c>
      <c r="C12" s="39">
        <v>1.3</v>
      </c>
      <c r="D12" s="39">
        <v>1.6</v>
      </c>
      <c r="E12" s="39">
        <v>2</v>
      </c>
      <c r="F12" s="39">
        <v>2.6</v>
      </c>
      <c r="G12" s="39">
        <v>3.3</v>
      </c>
      <c r="H12" s="39">
        <v>4</v>
      </c>
      <c r="I12" s="39">
        <v>5</v>
      </c>
      <c r="J12" s="39">
        <v>5.8</v>
      </c>
      <c r="K12" s="39">
        <v>6.5</v>
      </c>
      <c r="L12" s="39">
        <v>8</v>
      </c>
      <c r="M12" s="39">
        <v>10</v>
      </c>
      <c r="N12" s="39">
        <v>13</v>
      </c>
      <c r="O12" s="39">
        <v>16</v>
      </c>
      <c r="P12" s="39">
        <v>20</v>
      </c>
      <c r="Q12" s="39">
        <v>26</v>
      </c>
      <c r="R12" s="39">
        <v>23</v>
      </c>
      <c r="S12" s="39">
        <v>41</v>
      </c>
      <c r="T12" s="39" t="s">
        <v>35</v>
      </c>
      <c r="V12" s="43" t="s">
        <v>36</v>
      </c>
      <c r="W12" s="48">
        <f>VLOOKUP($W$11,AB10:AC13,2)</f>
        <v>45</v>
      </c>
      <c r="X12" s="45"/>
      <c r="Y12" s="45"/>
      <c r="Z12" s="45"/>
      <c r="AB12" t="s">
        <v>46</v>
      </c>
      <c r="AC12">
        <v>68</v>
      </c>
      <c r="AN12" s="38">
        <f>(($A23^2)*2)*$W$12/AN$1</f>
        <v>64.285714285714292</v>
      </c>
      <c r="AO12" s="38">
        <f t="shared" si="1"/>
        <v>50.223214285714292</v>
      </c>
      <c r="AP12" s="38">
        <f t="shared" si="1"/>
        <v>45.918367346938773</v>
      </c>
      <c r="AQ12" s="38">
        <f>(($A23^2)*2)*$W$12/AQ$1</f>
        <v>40.178571428571431</v>
      </c>
      <c r="AR12" s="38">
        <f>(($A23^2)*2)*$W$12/AR$1</f>
        <v>32.142857142857146</v>
      </c>
      <c r="AS12" s="38">
        <f>(($A23^2)*2)*$W$12/AS$1</f>
        <v>25.510204081632658</v>
      </c>
    </row>
    <row r="13" spans="1:51" ht="21" x14ac:dyDescent="0.35">
      <c r="A13" s="39">
        <v>0.5</v>
      </c>
      <c r="B13" s="41">
        <f>AH2</f>
        <v>2.6785714285714288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39"/>
      <c r="V13" s="43" t="s">
        <v>38</v>
      </c>
      <c r="W13" s="50">
        <v>12</v>
      </c>
      <c r="X13" s="44"/>
      <c r="Y13" s="44"/>
      <c r="Z13" s="44"/>
      <c r="AB13" t="s">
        <v>37</v>
      </c>
      <c r="AC13">
        <v>23</v>
      </c>
      <c r="AO13" s="38">
        <f t="shared" si="1"/>
        <v>72.321428571428569</v>
      </c>
      <c r="AP13" s="38">
        <f t="shared" si="1"/>
        <v>66.122448979591837</v>
      </c>
      <c r="AQ13" s="38">
        <f>(($A24^2)*2)*$W$12/AQ$1</f>
        <v>57.857142857142854</v>
      </c>
      <c r="AR13" s="38">
        <f>(($A24^2)*2)*$W$12/AR$1</f>
        <v>46.285714285714285</v>
      </c>
      <c r="AS13" s="38">
        <f>(($A24^2)*2)*$W$12/AS$1</f>
        <v>36.734693877551024</v>
      </c>
      <c r="AT13" s="38">
        <f>(($A24^2)*2)*$W$12/AT$1</f>
        <v>28.928571428571427</v>
      </c>
    </row>
    <row r="14" spans="1:51" ht="21" x14ac:dyDescent="0.35">
      <c r="A14" s="39">
        <v>0.6</v>
      </c>
      <c r="B14" s="41">
        <f>AH3</f>
        <v>3.8571428571428577</v>
      </c>
      <c r="C14" s="41">
        <f>AI3</f>
        <v>2.8928571428571428</v>
      </c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39"/>
      <c r="V14" s="43" t="s">
        <v>39</v>
      </c>
      <c r="W14" s="47">
        <f>AE10/AE11</f>
        <v>33.482142857142861</v>
      </c>
      <c r="X14" s="46"/>
      <c r="Y14" s="46"/>
      <c r="Z14" s="46"/>
      <c r="AP14" s="38"/>
      <c r="AQ14" s="38">
        <f>(($A25^2)*2)*$W$12/AQ$1</f>
        <v>102.85714285714286</v>
      </c>
      <c r="AR14" s="38">
        <f>(($A25^2)*2)*$W$12/AR$1</f>
        <v>82.285714285714292</v>
      </c>
      <c r="AS14" s="38">
        <f>(($A25^2)*2)*$W$12/AS$1</f>
        <v>65.306122448979593</v>
      </c>
      <c r="AT14" s="38">
        <f>(($A25^2)*2)*$W$12/AT$1</f>
        <v>51.428571428571431</v>
      </c>
      <c r="AU14" s="38">
        <f>(($A25^2)*2)*$W$12/AU$1</f>
        <v>41.142857142857146</v>
      </c>
    </row>
    <row r="15" spans="1:51" ht="21" x14ac:dyDescent="0.35">
      <c r="A15" s="39">
        <v>0.8</v>
      </c>
      <c r="B15" s="41">
        <f>AH4</f>
        <v>6.8571428571428594</v>
      </c>
      <c r="C15" s="41">
        <f>AI4</f>
        <v>5.1428571428571441</v>
      </c>
      <c r="D15" s="41">
        <f>AJ4</f>
        <v>4.1142857142857148</v>
      </c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39"/>
      <c r="V15" s="52" t="s">
        <v>40</v>
      </c>
      <c r="W15" s="53">
        <v>981</v>
      </c>
      <c r="X15" s="59" t="s">
        <v>44</v>
      </c>
      <c r="Y15" s="60"/>
      <c r="Z15" s="61"/>
      <c r="AQ15" s="38"/>
      <c r="AR15" s="38">
        <f>(($A26^2)*2)*$W$12/AR$1</f>
        <v>128.57142857142858</v>
      </c>
      <c r="AS15" s="38">
        <f>(($A26^2)*2)*$W$12/AS$1</f>
        <v>102.04081632653063</v>
      </c>
      <c r="AT15" s="38">
        <f>(($A26^2)*2)*$W$12/AT$1</f>
        <v>80.357142857142861</v>
      </c>
      <c r="AU15" s="38">
        <f>(($A26^2)*2)*$W$12/AU$1</f>
        <v>64.285714285714292</v>
      </c>
      <c r="AV15" s="38">
        <f>(($A26^2)*2)*$W$12/AV$1</f>
        <v>51.428571428571431</v>
      </c>
    </row>
    <row r="16" spans="1:51" ht="21" x14ac:dyDescent="0.35">
      <c r="A16" s="39">
        <v>1</v>
      </c>
      <c r="B16" s="41">
        <f>AH5</f>
        <v>10.714285714285715</v>
      </c>
      <c r="C16" s="41">
        <f>AI5</f>
        <v>8.0357142857142865</v>
      </c>
      <c r="D16" s="41">
        <f>AJ5</f>
        <v>6.4285714285714288</v>
      </c>
      <c r="E16" s="41">
        <f>AK5</f>
        <v>5.3571428571428577</v>
      </c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39"/>
      <c r="V16" s="54" t="s">
        <v>41</v>
      </c>
      <c r="W16" s="55">
        <f>W15*0.1019716213</f>
        <v>100.0341604953</v>
      </c>
      <c r="X16" s="62"/>
      <c r="Y16" s="62"/>
      <c r="Z16" s="63"/>
      <c r="AR16" s="38"/>
      <c r="AS16" s="38">
        <f>(($A27^2)*2)*$W$12/AS$1</f>
        <v>146.9387755102041</v>
      </c>
      <c r="AT16" s="38">
        <f>(($A27^2)*2)*$W$12/AT$1</f>
        <v>115.71428571428571</v>
      </c>
      <c r="AU16" s="38">
        <f>(($A27^2)*2)*$W$12/AU$1</f>
        <v>92.571428571428569</v>
      </c>
      <c r="AV16" s="38">
        <f>(($A27^2)*2)*$W$12/AV$1</f>
        <v>74.057142857142864</v>
      </c>
      <c r="AW16" s="38">
        <f>(($A27^2)*2)*$W$12/AW$1</f>
        <v>57.857142857142854</v>
      </c>
    </row>
    <row r="17" spans="1:51" ht="21" x14ac:dyDescent="0.35">
      <c r="A17" s="39">
        <v>1.2</v>
      </c>
      <c r="B17" s="41">
        <f>AH6</f>
        <v>15.428571428571431</v>
      </c>
      <c r="C17" s="41">
        <f>AI6</f>
        <v>11.571428571428571</v>
      </c>
      <c r="D17" s="41">
        <f>AJ6</f>
        <v>9.2571428571428562</v>
      </c>
      <c r="E17" s="41">
        <f>AK6</f>
        <v>7.7142857142857153</v>
      </c>
      <c r="F17" s="41">
        <f>AL6</f>
        <v>5.7857142857142856</v>
      </c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39"/>
      <c r="AS17" s="38"/>
      <c r="AT17" s="38">
        <f>(($A28^2)*2)*$W$12/AT$1</f>
        <v>180.80357142857142</v>
      </c>
      <c r="AU17" s="38">
        <f>(($A28^2)*2)*$W$12/AU$1</f>
        <v>144.64285714285714</v>
      </c>
      <c r="AV17" s="38">
        <f>(($A28^2)*2)*$W$12/AV$1</f>
        <v>115.71428571428571</v>
      </c>
      <c r="AW17" s="38">
        <f>(($A28^2)*2)*$W$12/AW$1</f>
        <v>90.401785714285708</v>
      </c>
      <c r="AX17" s="38">
        <f>(($A28^2)*2)*$W$12/AX$1</f>
        <v>72.321428571428569</v>
      </c>
    </row>
    <row r="18" spans="1:51" ht="21" x14ac:dyDescent="0.35">
      <c r="A18" s="39">
        <v>1.5</v>
      </c>
      <c r="B18" s="40"/>
      <c r="C18" s="40"/>
      <c r="D18" s="41">
        <f>AJ7</f>
        <v>14.464285714285714</v>
      </c>
      <c r="E18" s="41">
        <f>AK7</f>
        <v>12.053571428571431</v>
      </c>
      <c r="F18" s="41">
        <f>AL7</f>
        <v>9.0401785714285712</v>
      </c>
      <c r="G18" s="41">
        <f>AM7</f>
        <v>7.2321428571428568</v>
      </c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39"/>
      <c r="AT18" s="38"/>
      <c r="AU18" s="38">
        <f>(($A29^2)*2)*$W$12/AU$1</f>
        <v>257.14285714285717</v>
      </c>
      <c r="AV18" s="38">
        <f>(($A29^2)*2)*$W$12/AV$1</f>
        <v>205.71428571428572</v>
      </c>
      <c r="AW18" s="38">
        <f>(($A29^2)*2)*$W$12/AW$1</f>
        <v>160.71428571428572</v>
      </c>
      <c r="AX18" s="38">
        <f>(($A29^2)*2)*$W$12/AX$1</f>
        <v>128.57142857142858</v>
      </c>
      <c r="AY18" s="38">
        <f>(($A29^2)*2)*$W$12/AY$1</f>
        <v>102.85714285714286</v>
      </c>
    </row>
    <row r="19" spans="1:51" ht="21" x14ac:dyDescent="0.35">
      <c r="A19" s="39">
        <v>2</v>
      </c>
      <c r="B19" s="40"/>
      <c r="C19" s="40"/>
      <c r="D19" s="41">
        <f>AJ8</f>
        <v>25.714285714285715</v>
      </c>
      <c r="E19" s="41">
        <f>AK8</f>
        <v>21.428571428571431</v>
      </c>
      <c r="F19" s="41">
        <f>AL8</f>
        <v>16.071428571428573</v>
      </c>
      <c r="G19" s="41">
        <f>AM8</f>
        <v>12.857142857142858</v>
      </c>
      <c r="H19" s="41">
        <f>AN8</f>
        <v>10.285714285714286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39"/>
      <c r="AY19" s="38">
        <f>(($A30^2)*2)*$W$12/AY$1</f>
        <v>160.71428571428572</v>
      </c>
    </row>
    <row r="20" spans="1:51" ht="21" x14ac:dyDescent="0.35">
      <c r="A20" s="39">
        <v>2.5</v>
      </c>
      <c r="B20" s="40"/>
      <c r="C20" s="40"/>
      <c r="D20" s="40"/>
      <c r="E20" s="41">
        <f>AK9</f>
        <v>33.482142857142861</v>
      </c>
      <c r="F20" s="41">
        <f>AL9</f>
        <v>25.111607142857146</v>
      </c>
      <c r="G20" s="41">
        <f>AM9</f>
        <v>20.089285714285715</v>
      </c>
      <c r="H20" s="41">
        <f>AN9</f>
        <v>16.071428571428573</v>
      </c>
      <c r="I20" s="41">
        <f t="shared" ref="I20:J24" si="2">AO9</f>
        <v>12.555803571428573</v>
      </c>
      <c r="J20" s="41">
        <f t="shared" si="2"/>
        <v>11.479591836734693</v>
      </c>
      <c r="K20" s="40"/>
      <c r="L20" s="40"/>
      <c r="M20" s="40"/>
      <c r="N20" s="40"/>
      <c r="O20" s="40"/>
      <c r="P20" s="40"/>
      <c r="Q20" s="40"/>
      <c r="R20" s="40"/>
      <c r="S20" s="40"/>
      <c r="T20" s="39"/>
    </row>
    <row r="21" spans="1:51" ht="21" x14ac:dyDescent="0.35">
      <c r="A21" s="39">
        <v>3</v>
      </c>
      <c r="B21" s="40"/>
      <c r="C21" s="40"/>
      <c r="D21" s="40"/>
      <c r="E21" s="40"/>
      <c r="F21" s="41">
        <f>AL10</f>
        <v>36.160714285714285</v>
      </c>
      <c r="G21" s="41">
        <f>AM10</f>
        <v>28.928571428571427</v>
      </c>
      <c r="H21" s="41">
        <f>AN10</f>
        <v>23.142857142857142</v>
      </c>
      <c r="I21" s="41">
        <f t="shared" si="2"/>
        <v>18.080357142857142</v>
      </c>
      <c r="J21" s="41">
        <f t="shared" si="2"/>
        <v>16.530612244897959</v>
      </c>
      <c r="K21" s="41">
        <f>AQ10</f>
        <v>14.464285714285714</v>
      </c>
      <c r="L21" s="40"/>
      <c r="M21" s="40"/>
      <c r="N21" s="40"/>
      <c r="O21" s="40"/>
      <c r="P21" s="40"/>
      <c r="Q21" s="40"/>
      <c r="R21" s="40"/>
      <c r="S21" s="40"/>
      <c r="T21" s="39"/>
    </row>
    <row r="22" spans="1:51" ht="21" x14ac:dyDescent="0.35">
      <c r="A22" s="39">
        <v>4</v>
      </c>
      <c r="B22" s="40"/>
      <c r="C22" s="40"/>
      <c r="D22" s="40"/>
      <c r="E22" s="40"/>
      <c r="F22" s="40"/>
      <c r="G22" s="41">
        <f>AM11</f>
        <v>51.428571428571431</v>
      </c>
      <c r="H22" s="41">
        <f>AN11</f>
        <v>41.142857142857146</v>
      </c>
      <c r="I22" s="41">
        <f t="shared" si="2"/>
        <v>32.142857142857146</v>
      </c>
      <c r="J22" s="41">
        <f t="shared" si="2"/>
        <v>29.387755102040817</v>
      </c>
      <c r="K22" s="41">
        <f>AQ11</f>
        <v>25.714285714285715</v>
      </c>
      <c r="L22" s="41">
        <f>AR11</f>
        <v>20.571428571428573</v>
      </c>
      <c r="M22" s="40"/>
      <c r="N22" s="40"/>
      <c r="O22" s="40"/>
      <c r="P22" s="40"/>
      <c r="Q22" s="40"/>
      <c r="R22" s="40"/>
      <c r="S22" s="40"/>
      <c r="T22" s="39"/>
    </row>
    <row r="23" spans="1:51" ht="21" x14ac:dyDescent="0.35">
      <c r="A23" s="39">
        <v>5</v>
      </c>
      <c r="B23" s="40"/>
      <c r="C23" s="40"/>
      <c r="D23" s="40"/>
      <c r="E23" s="40"/>
      <c r="F23" s="40"/>
      <c r="G23" s="40"/>
      <c r="H23" s="41">
        <f>AN12</f>
        <v>64.285714285714292</v>
      </c>
      <c r="I23" s="41">
        <f t="shared" si="2"/>
        <v>50.223214285714292</v>
      </c>
      <c r="J23" s="41">
        <f t="shared" si="2"/>
        <v>45.918367346938773</v>
      </c>
      <c r="K23" s="41">
        <f>AQ12</f>
        <v>40.178571428571431</v>
      </c>
      <c r="L23" s="41">
        <f>AR12</f>
        <v>32.142857142857146</v>
      </c>
      <c r="M23" s="41">
        <f>AS12</f>
        <v>25.510204081632658</v>
      </c>
      <c r="N23" s="40"/>
      <c r="O23" s="40"/>
      <c r="P23" s="40"/>
      <c r="Q23" s="40"/>
      <c r="R23" s="40"/>
      <c r="S23" s="40"/>
      <c r="T23" s="39"/>
    </row>
    <row r="24" spans="1:51" ht="21" x14ac:dyDescent="0.35">
      <c r="A24" s="39">
        <v>6</v>
      </c>
      <c r="B24" s="40"/>
      <c r="C24" s="40"/>
      <c r="D24" s="40"/>
      <c r="E24" s="40"/>
      <c r="F24" s="40"/>
      <c r="G24" s="40"/>
      <c r="H24" s="40"/>
      <c r="I24" s="41">
        <f t="shared" si="2"/>
        <v>72.321428571428569</v>
      </c>
      <c r="J24" s="41">
        <f t="shared" si="2"/>
        <v>66.122448979591837</v>
      </c>
      <c r="K24" s="41">
        <f>AQ13</f>
        <v>57.857142857142854</v>
      </c>
      <c r="L24" s="41">
        <f>AR13</f>
        <v>46.285714285714285</v>
      </c>
      <c r="M24" s="41">
        <f>AS13</f>
        <v>36.734693877551024</v>
      </c>
      <c r="N24" s="41">
        <f>AT13</f>
        <v>28.928571428571427</v>
      </c>
      <c r="O24" s="40"/>
      <c r="P24" s="40"/>
      <c r="Q24" s="40"/>
      <c r="R24" s="40"/>
      <c r="S24" s="40"/>
      <c r="T24" s="39"/>
    </row>
    <row r="25" spans="1:51" ht="21" x14ac:dyDescent="0.35">
      <c r="A25" s="39">
        <v>8</v>
      </c>
      <c r="B25" s="40"/>
      <c r="C25" s="40"/>
      <c r="D25" s="40"/>
      <c r="E25" s="40"/>
      <c r="F25" s="40"/>
      <c r="G25" s="40"/>
      <c r="H25" s="40"/>
      <c r="I25" s="40"/>
      <c r="J25" s="40"/>
      <c r="K25" s="41">
        <f>AQ14</f>
        <v>102.85714285714286</v>
      </c>
      <c r="L25" s="41">
        <f>AR14</f>
        <v>82.285714285714292</v>
      </c>
      <c r="M25" s="41">
        <f>AS14</f>
        <v>65.306122448979593</v>
      </c>
      <c r="N25" s="41">
        <f>AT14</f>
        <v>51.428571428571431</v>
      </c>
      <c r="O25" s="41">
        <f>AU14</f>
        <v>41.142857142857146</v>
      </c>
      <c r="P25" s="40"/>
      <c r="Q25" s="40"/>
      <c r="R25" s="40"/>
      <c r="S25" s="40"/>
      <c r="T25" s="39"/>
    </row>
    <row r="26" spans="1:51" ht="21" x14ac:dyDescent="0.35">
      <c r="A26" s="39">
        <v>10</v>
      </c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1">
        <f>AR15</f>
        <v>128.57142857142858</v>
      </c>
      <c r="M26" s="41">
        <f>AS15</f>
        <v>102.04081632653063</v>
      </c>
      <c r="N26" s="41">
        <f>AT15</f>
        <v>80.357142857142861</v>
      </c>
      <c r="O26" s="41">
        <f>AU15</f>
        <v>64.285714285714292</v>
      </c>
      <c r="P26" s="41">
        <f>AV15</f>
        <v>51.428571428571431</v>
      </c>
      <c r="Q26" s="40"/>
      <c r="R26" s="40"/>
      <c r="S26" s="40"/>
      <c r="T26" s="39"/>
    </row>
    <row r="27" spans="1:51" ht="21" x14ac:dyDescent="0.35">
      <c r="A27" s="39">
        <v>12</v>
      </c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1">
        <f>AS16</f>
        <v>146.9387755102041</v>
      </c>
      <c r="N27" s="41">
        <f>AT16</f>
        <v>115.71428571428571</v>
      </c>
      <c r="O27" s="41">
        <f>AU16</f>
        <v>92.571428571428569</v>
      </c>
      <c r="P27" s="41">
        <f>AV16</f>
        <v>74.057142857142864</v>
      </c>
      <c r="Q27" s="41">
        <f>AW16</f>
        <v>57.857142857142854</v>
      </c>
      <c r="R27" s="40"/>
      <c r="S27" s="40"/>
      <c r="T27" s="39"/>
    </row>
    <row r="28" spans="1:51" ht="21" x14ac:dyDescent="0.35">
      <c r="A28" s="39">
        <v>15</v>
      </c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1">
        <f>AT17</f>
        <v>180.80357142857142</v>
      </c>
      <c r="O28" s="41">
        <f>AU17</f>
        <v>144.64285714285714</v>
      </c>
      <c r="P28" s="41">
        <f>AV17</f>
        <v>115.71428571428571</v>
      </c>
      <c r="Q28" s="41">
        <f>AW17</f>
        <v>90.401785714285708</v>
      </c>
      <c r="R28" s="41">
        <f>AX17</f>
        <v>72.321428571428569</v>
      </c>
      <c r="S28" s="40"/>
      <c r="T28" s="39"/>
    </row>
    <row r="29" spans="1:51" ht="21" x14ac:dyDescent="0.35">
      <c r="A29" s="39">
        <v>20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1">
        <f>AU18</f>
        <v>257.14285714285717</v>
      </c>
      <c r="P29" s="41">
        <f>AV18</f>
        <v>205.71428571428572</v>
      </c>
      <c r="Q29" s="41">
        <f>AW18</f>
        <v>160.71428571428572</v>
      </c>
      <c r="R29" s="41">
        <f>AX18</f>
        <v>128.57142857142858</v>
      </c>
      <c r="S29" s="41">
        <f>AY18</f>
        <v>102.85714285714286</v>
      </c>
      <c r="T29" s="39"/>
    </row>
    <row r="30" spans="1:51" ht="21" x14ac:dyDescent="0.35">
      <c r="A30" s="42">
        <v>25</v>
      </c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1">
        <f>AY19</f>
        <v>160.71428571428572</v>
      </c>
      <c r="T30" s="40"/>
    </row>
    <row r="34" spans="3:31" x14ac:dyDescent="0.25">
      <c r="C34"/>
      <c r="E34"/>
      <c r="G34"/>
      <c r="I34"/>
      <c r="K34"/>
      <c r="M34"/>
      <c r="O34"/>
      <c r="Q34"/>
      <c r="S34"/>
      <c r="V34" s="37"/>
      <c r="X34" s="37"/>
      <c r="Z34" s="37"/>
      <c r="AB34" s="37"/>
      <c r="AD34" s="37"/>
    </row>
    <row r="40" spans="3:31" x14ac:dyDescent="0.25">
      <c r="AE40" s="38"/>
    </row>
  </sheetData>
  <sheetProtection selectLockedCells="1"/>
  <mergeCells count="4">
    <mergeCell ref="V6:Z8"/>
    <mergeCell ref="X15:Z16"/>
    <mergeCell ref="V9:W9"/>
    <mergeCell ref="A10:A12"/>
  </mergeCells>
  <conditionalFormatting sqref="P23:P29">
    <cfRule type="cellIs" dxfId="8" priority="7" operator="greaterThan">
      <formula>120</formula>
    </cfRule>
  </conditionalFormatting>
  <conditionalFormatting sqref="B13:O29">
    <cfRule type="cellIs" dxfId="7" priority="8" operator="greaterThan">
      <formula>100</formula>
    </cfRule>
  </conditionalFormatting>
  <conditionalFormatting sqref="Q25:S29">
    <cfRule type="cellIs" dxfId="6" priority="6" operator="greaterThan">
      <formula>100</formula>
    </cfRule>
  </conditionalFormatting>
  <conditionalFormatting sqref="W14">
    <cfRule type="expression" dxfId="5" priority="4">
      <formula>AND($W$13=125,$W$14&gt;120)</formula>
    </cfRule>
    <cfRule type="cellIs" dxfId="4" priority="5" operator="greaterThan">
      <formula>100</formula>
    </cfRule>
  </conditionalFormatting>
  <conditionalFormatting sqref="B30:T30">
    <cfRule type="cellIs" dxfId="3" priority="2" operator="greaterThan">
      <formula>100</formula>
    </cfRule>
  </conditionalFormatting>
  <conditionalFormatting sqref="B10:S10">
    <cfRule type="expression" dxfId="2" priority="12">
      <formula>B$10=$W$13</formula>
    </cfRule>
  </conditionalFormatting>
  <conditionalFormatting sqref="A13:A30">
    <cfRule type="expression" dxfId="1" priority="13">
      <formula>$A13=$W$10</formula>
    </cfRule>
  </conditionalFormatting>
  <conditionalFormatting sqref="B13:S30">
    <cfRule type="expression" dxfId="0" priority="1">
      <formula>AND(B$10=$W$13,$A13=$W$10)</formula>
    </cfRule>
  </conditionalFormatting>
  <dataValidations count="2">
    <dataValidation type="list" allowBlank="1" showInputMessage="1" showErrorMessage="1" sqref="W11" xr:uid="{4D675573-9B6C-49BA-97DB-843BD5E9ED90}">
      <formula1>$AB$10:$AB$13</formula1>
    </dataValidation>
    <dataValidation type="list" allowBlank="1" showInputMessage="1" showErrorMessage="1" sqref="W13" xr:uid="{E976EACB-E37C-4354-A4DD-6771FA3D3255}">
      <formula1>$B$10:$S$10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E21A0-A564-4A8A-A5EB-2D7D99141209}">
  <sheetPr codeName="Foglio5"/>
  <dimension ref="A1"/>
  <sheetViews>
    <sheetView showGridLines="0" workbookViewId="0">
      <selection activeCell="D6" sqref="D6"/>
    </sheetView>
  </sheetViews>
  <sheetFormatPr defaultRowHeight="15" x14ac:dyDescent="0.25"/>
  <cols>
    <col min="1" max="16384" width="9.140625" style="56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2"/>
  <dimension ref="A8:S29"/>
  <sheetViews>
    <sheetView topLeftCell="A4" workbookViewId="0">
      <selection activeCell="F27" sqref="F27"/>
    </sheetView>
  </sheetViews>
  <sheetFormatPr defaultRowHeight="15" x14ac:dyDescent="0.25"/>
  <cols>
    <col min="1" max="1" width="27.28515625" style="26" customWidth="1"/>
    <col min="2" max="2" width="9.140625" style="26"/>
    <col min="3" max="3" width="9.140625" style="24"/>
    <col min="4" max="4" width="9.140625" style="25"/>
    <col min="5" max="5" width="9.140625" style="26"/>
    <col min="6" max="6" width="19.85546875" style="26" customWidth="1"/>
    <col min="7" max="7" width="9.140625" style="26"/>
    <col min="8" max="8" width="20" style="26" customWidth="1"/>
    <col min="9" max="9" width="9.140625" style="26"/>
    <col min="10" max="10" width="25.85546875" style="26" customWidth="1"/>
    <col min="11" max="11" width="11.5703125" style="26" customWidth="1"/>
    <col min="12" max="12" width="21.7109375" style="24" customWidth="1"/>
    <col min="13" max="17" width="9.140625" style="26"/>
    <col min="18" max="18" width="25.85546875" style="25" customWidth="1"/>
    <col min="19" max="19" width="9.140625" style="25"/>
    <col min="20" max="16384" width="9.140625" style="26"/>
  </cols>
  <sheetData>
    <row r="8" spans="6:19" x14ac:dyDescent="0.25">
      <c r="R8" s="25">
        <f>(TAN(R25))</f>
        <v>-4.3660942908511767E-2</v>
      </c>
      <c r="S8" s="25">
        <f>(TAN(R21))</f>
        <v>-4.3660942908511767E-2</v>
      </c>
    </row>
    <row r="9" spans="6:19" x14ac:dyDescent="0.25">
      <c r="R9" s="25">
        <f>C17+C24</f>
        <v>5.8</v>
      </c>
      <c r="S9" s="25">
        <f>C17+C20</f>
        <v>5.8</v>
      </c>
    </row>
    <row r="10" spans="6:19" x14ac:dyDescent="0.25">
      <c r="R10" s="25">
        <f>R24*D25</f>
        <v>-28.772430555555559</v>
      </c>
      <c r="S10" s="25">
        <f>R20*D21</f>
        <v>-28.772430555555559</v>
      </c>
    </row>
    <row r="11" spans="6:19" x14ac:dyDescent="0.25">
      <c r="R11" s="25">
        <f>R9+R10</f>
        <v>-22.972430555555558</v>
      </c>
      <c r="S11" s="25">
        <f>S9+S10</f>
        <v>-22.972430555555558</v>
      </c>
    </row>
    <row r="12" spans="6:19" x14ac:dyDescent="0.25">
      <c r="R12" s="25">
        <f>R8*(R9)</f>
        <v>-0.25323346886936826</v>
      </c>
      <c r="S12" s="25">
        <f>S8*(S9)</f>
        <v>-0.25323346886936826</v>
      </c>
    </row>
    <row r="16" spans="6:19" x14ac:dyDescent="0.25">
      <c r="F16" s="27" t="s">
        <v>25</v>
      </c>
      <c r="H16" s="27" t="s">
        <v>19</v>
      </c>
      <c r="J16" s="24" t="s">
        <v>26</v>
      </c>
      <c r="K16" s="24"/>
      <c r="L16" s="27" t="s">
        <v>5</v>
      </c>
    </row>
    <row r="17" spans="1:18" ht="15.75" customHeight="1" x14ac:dyDescent="0.25">
      <c r="A17" s="24" t="s">
        <v>1</v>
      </c>
      <c r="C17" s="28">
        <v>2.5</v>
      </c>
    </row>
    <row r="18" spans="1:18" x14ac:dyDescent="0.25">
      <c r="A18" s="29" t="s">
        <v>29</v>
      </c>
      <c r="C18" s="35">
        <v>0.5</v>
      </c>
    </row>
    <row r="19" spans="1:18" ht="21" x14ac:dyDescent="0.25">
      <c r="A19" s="24" t="s">
        <v>22</v>
      </c>
      <c r="C19" s="28">
        <v>90</v>
      </c>
    </row>
    <row r="20" spans="1:18" x14ac:dyDescent="0.25">
      <c r="A20" s="24" t="s">
        <v>3</v>
      </c>
      <c r="C20" s="30">
        <v>3.3</v>
      </c>
      <c r="R20" s="25">
        <f>((C20+(C17*$C$18))*3.14)/180</f>
        <v>7.9372222222222233E-2</v>
      </c>
    </row>
    <row r="21" spans="1:18" ht="21" x14ac:dyDescent="0.25">
      <c r="A21" s="24" t="s">
        <v>18</v>
      </c>
      <c r="C21" s="31">
        <v>-725</v>
      </c>
      <c r="D21" s="25">
        <f>C21/2</f>
        <v>-362.5</v>
      </c>
      <c r="F21" s="32">
        <f>C19-(TAN(R21)*(C17+C20))+(((R20*D21)))</f>
        <v>61.480802913313809</v>
      </c>
      <c r="R21" s="25">
        <f>RADIANS(C21/2)</f>
        <v>-6.3268185384794444</v>
      </c>
    </row>
    <row r="22" spans="1:18" x14ac:dyDescent="0.25">
      <c r="L22" s="27"/>
    </row>
    <row r="23" spans="1:18" ht="21" x14ac:dyDescent="0.25">
      <c r="A23" s="24" t="s">
        <v>23</v>
      </c>
      <c r="C23" s="28">
        <v>150</v>
      </c>
    </row>
    <row r="24" spans="1:18" x14ac:dyDescent="0.25">
      <c r="A24" s="24" t="s">
        <v>3</v>
      </c>
      <c r="C24" s="30">
        <v>3.3</v>
      </c>
      <c r="H24" s="24"/>
      <c r="R24" s="25">
        <f>((C24+(C17*$C$18))*3.14)/180</f>
        <v>7.9372222222222233E-2</v>
      </c>
    </row>
    <row r="25" spans="1:18" ht="21" x14ac:dyDescent="0.25">
      <c r="A25" s="24" t="s">
        <v>18</v>
      </c>
      <c r="C25" s="31">
        <v>-725</v>
      </c>
      <c r="D25" s="25">
        <f>C25/2</f>
        <v>-362.5</v>
      </c>
      <c r="H25" s="32">
        <f>C23-R12-S12</f>
        <v>150.50646693773876</v>
      </c>
      <c r="L25" s="32">
        <f>F21+J29</f>
        <v>132.96160582662762</v>
      </c>
      <c r="R25" s="25">
        <f>RADIANS(C25/2)</f>
        <v>-6.3268185384794444</v>
      </c>
    </row>
    <row r="27" spans="1:18" ht="21" x14ac:dyDescent="0.3">
      <c r="A27" s="24" t="s">
        <v>24</v>
      </c>
      <c r="C27" s="28">
        <v>100</v>
      </c>
      <c r="K27" s="33"/>
    </row>
    <row r="28" spans="1:18" x14ac:dyDescent="0.25">
      <c r="A28" s="24" t="s">
        <v>3</v>
      </c>
      <c r="C28" s="30">
        <v>3.3</v>
      </c>
    </row>
    <row r="29" spans="1:18" ht="21" x14ac:dyDescent="0.3">
      <c r="A29" s="24" t="s">
        <v>21</v>
      </c>
      <c r="C29" s="31">
        <f>$C$25</f>
        <v>-725</v>
      </c>
      <c r="D29" s="25">
        <f>$D$25</f>
        <v>-362.5</v>
      </c>
      <c r="J29" s="34">
        <f>C27-(TAN(R25)*(C17+C28))+(((R24*D25)))</f>
        <v>71.480802913313809</v>
      </c>
      <c r="L29" s="32">
        <f>J29+H25+F21</f>
        <v>283.46807276436641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1</vt:i4>
      </vt:variant>
    </vt:vector>
  </HeadingPairs>
  <TitlesOfParts>
    <vt:vector size="5" baseType="lpstr">
      <vt:lpstr>Start</vt:lpstr>
      <vt:lpstr>Tabella piegatura</vt:lpstr>
      <vt:lpstr>Supporto</vt:lpstr>
      <vt:lpstr>Pieghe aperte</vt:lpstr>
      <vt:lpstr>Materiali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</dc:creator>
  <cp:lastModifiedBy>Sergio</cp:lastModifiedBy>
  <dcterms:created xsi:type="dcterms:W3CDTF">2016-07-05T15:51:54Z</dcterms:created>
  <dcterms:modified xsi:type="dcterms:W3CDTF">2021-09-02T17:02:26Z</dcterms:modified>
</cp:coreProperties>
</file>