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showHorizontalScroll="0" showVerticalScroll="0" xWindow="360" yWindow="120" windowWidth="9720" windowHeight="6750" tabRatio="683" activeTab="0"/>
  </bookViews>
  <sheets>
    <sheet name="MENU" sheetId="1" r:id="rId1"/>
    <sheet name="ISTR" sheetId="2" r:id="rId2"/>
    <sheet name="GEN" sheetId="3" r:id="rId3"/>
    <sheet name="FEB" sheetId="4" r:id="rId4"/>
    <sheet name="MAR" sheetId="5" r:id="rId5"/>
    <sheet name="APR" sheetId="6" r:id="rId6"/>
    <sheet name="MAG" sheetId="7" r:id="rId7"/>
    <sheet name="GIU" sheetId="8" r:id="rId8"/>
    <sheet name="LUG" sheetId="9" r:id="rId9"/>
    <sheet name="AGO" sheetId="10" r:id="rId10"/>
    <sheet name="SET" sheetId="11" r:id="rId11"/>
    <sheet name="OTT" sheetId="12" r:id="rId12"/>
    <sheet name="NOV" sheetId="13" r:id="rId13"/>
    <sheet name="DIC" sheetId="14" r:id="rId14"/>
    <sheet name="RIEP" sheetId="15" r:id="rId15"/>
    <sheet name="2006" sheetId="16" r:id="rId16"/>
    <sheet name="2007" sheetId="17" r:id="rId17"/>
    <sheet name="2008" sheetId="18" r:id="rId18"/>
    <sheet name="2009" sheetId="19" r:id="rId19"/>
    <sheet name="2010" sheetId="20" r:id="rId20"/>
    <sheet name="C" sheetId="21" state="hidden" r:id="rId21"/>
  </sheets>
  <definedNames>
    <definedName name="_xlnm.Print_Area" localSheetId="9">'AGO'!$A$1:$O$39</definedName>
    <definedName name="_xlnm.Print_Area" localSheetId="5">'APR'!$A$1:$O$39</definedName>
    <definedName name="_xlnm.Print_Area" localSheetId="13">'DIC'!$A$1:$O$39</definedName>
    <definedName name="_xlnm.Print_Area" localSheetId="3">'FEB'!$A$1:$O$39</definedName>
    <definedName name="_xlnm.Print_Area" localSheetId="2">'GEN'!$A$1:$O$39</definedName>
    <definedName name="_xlnm.Print_Area" localSheetId="7">'GIU'!$A$1:$O$39</definedName>
    <definedName name="_xlnm.Print_Area" localSheetId="1">'ISTR'!$B$1:$I$44</definedName>
    <definedName name="_xlnm.Print_Area" localSheetId="8">'LUG'!$A$1:$O$39</definedName>
    <definedName name="_xlnm.Print_Area" localSheetId="6">'MAG'!$A$1:$O$39</definedName>
    <definedName name="_xlnm.Print_Area" localSheetId="4">'MAR'!$A$1:$O$39</definedName>
    <definedName name="_xlnm.Print_Area" localSheetId="12">'NOV'!$A$1:$O$39</definedName>
    <definedName name="_xlnm.Print_Area" localSheetId="11">'OTT'!$A$1:$O$39</definedName>
    <definedName name="_xlnm.Print_Area" localSheetId="14">'RIEP'!$A$1:$K$19</definedName>
    <definedName name="_xlnm.Print_Area" localSheetId="10">'SET'!$A$1:$O$39</definedName>
  </definedNames>
  <calcPr fullCalcOnLoad="1"/>
</workbook>
</file>

<file path=xl/comments1.xml><?xml version="1.0" encoding="utf-8"?>
<comments xmlns="http://schemas.openxmlformats.org/spreadsheetml/2006/main">
  <authors>
    <author>n.n</author>
  </authors>
  <commentList>
    <comment ref="D12" authorId="0">
      <text>
        <r>
          <rPr>
            <b/>
            <sz val="8"/>
            <rFont val="Tahoma"/>
            <family val="0"/>
          </rPr>
          <t>massimo 6 caratteri</t>
        </r>
        <r>
          <rPr>
            <sz val="8"/>
            <rFont val="Tahoma"/>
            <family val="0"/>
          </rPr>
          <t xml:space="preserve">
</t>
        </r>
      </text>
    </comment>
  </commentList>
</comments>
</file>

<file path=xl/sharedStrings.xml><?xml version="1.0" encoding="utf-8"?>
<sst xmlns="http://schemas.openxmlformats.org/spreadsheetml/2006/main" count="3434" uniqueCount="140">
  <si>
    <t>Giorno</t>
  </si>
  <si>
    <t>Entrata</t>
  </si>
  <si>
    <t>Uscita</t>
  </si>
  <si>
    <t>Mattino</t>
  </si>
  <si>
    <t>Totale ore lavoro</t>
  </si>
  <si>
    <t>Pomeriggio</t>
  </si>
  <si>
    <t>Ore lavoro mattino</t>
  </si>
  <si>
    <t>TIMBRATURE</t>
  </si>
  <si>
    <t>TOTALE</t>
  </si>
  <si>
    <t>Ore servizio fuori ufficio</t>
  </si>
  <si>
    <t>Ore lavoro pomer.</t>
  </si>
  <si>
    <t>SALDO TOTALE</t>
  </si>
  <si>
    <t>MESE</t>
  </si>
  <si>
    <t>Dicembre</t>
  </si>
  <si>
    <t>Gennaio</t>
  </si>
  <si>
    <t>Febbraio</t>
  </si>
  <si>
    <t>Marzo</t>
  </si>
  <si>
    <t>Aprile</t>
  </si>
  <si>
    <t>Maggio</t>
  </si>
  <si>
    <t>Giugno</t>
  </si>
  <si>
    <t>Luglio</t>
  </si>
  <si>
    <t>Agosto</t>
  </si>
  <si>
    <t>Settembre</t>
  </si>
  <si>
    <t>Ottobre</t>
  </si>
  <si>
    <t>Novembre</t>
  </si>
  <si>
    <t>ATTIVO</t>
  </si>
  <si>
    <t>PASSIVO</t>
  </si>
  <si>
    <t xml:space="preserve">SALDO </t>
  </si>
  <si>
    <t>SALDO MENSILE</t>
  </si>
  <si>
    <t>GENNAIO</t>
  </si>
  <si>
    <t>Sabato lavorativo</t>
  </si>
  <si>
    <t>lun</t>
  </si>
  <si>
    <t>mar</t>
  </si>
  <si>
    <t>mer</t>
  </si>
  <si>
    <t>gio</t>
  </si>
  <si>
    <t>ven</t>
  </si>
  <si>
    <t>sab</t>
  </si>
  <si>
    <t>dom</t>
  </si>
  <si>
    <t>FEBBRAIO</t>
  </si>
  <si>
    <t>MARZO</t>
  </si>
  <si>
    <t>APRILE</t>
  </si>
  <si>
    <t>MAGGIO</t>
  </si>
  <si>
    <t>GIUGNO</t>
  </si>
  <si>
    <t>LUGLIO</t>
  </si>
  <si>
    <t>AGOSTO</t>
  </si>
  <si>
    <t>SETTEMBRE</t>
  </si>
  <si>
    <t>OTTOBRE</t>
  </si>
  <si>
    <t>NOVEMBRE</t>
  </si>
  <si>
    <t>DICEMBRE</t>
  </si>
  <si>
    <t>ISTRUZIONI</t>
  </si>
  <si>
    <t>.- Il programma possa contenere degli errori;</t>
  </si>
  <si>
    <t>.- Il programma non sia compatibile con le esigenze dell'utilizzatore;</t>
  </si>
  <si>
    <t>.- Il programma non sia compatibile con la configurazione del sistema sul quale verrà installato o con il software in possesso dell'utilizzatore per la gestione del file;</t>
  </si>
  <si>
    <t>Pertanto:</t>
  </si>
  <si>
    <t>- L'utilizzatore si assume ogni responsabilità relativa ai calcoli della gara d'appalto</t>
  </si>
  <si>
    <t>- Costituisce reato utilizzare il software per scopi di lucro, esso può essere distribuito esclusivamente gratuitamente.</t>
  </si>
  <si>
    <t>PROFILO LAVORATIVO</t>
  </si>
  <si>
    <t>La cartella di lavoro è predisposta per l'utilizzo dall'anno 2006 all'anno 2010 (Utilizzando ovviamente il file base anno per anno).</t>
  </si>
  <si>
    <t>L'autore non si assume alcuna responsabilità in merito al fatto che:</t>
  </si>
  <si>
    <t>Capodanno</t>
  </si>
  <si>
    <t>Befana</t>
  </si>
  <si>
    <t>Ferragosto</t>
  </si>
  <si>
    <t>Tutti i Santi</t>
  </si>
  <si>
    <t>Immacolata Concezione</t>
  </si>
  <si>
    <t>Natale</t>
  </si>
  <si>
    <t>Santo Stefano</t>
  </si>
  <si>
    <t>Festa della Liberazione</t>
  </si>
  <si>
    <t>Festa del Lavoro</t>
  </si>
  <si>
    <t>Festa della Repubblica</t>
  </si>
  <si>
    <t>Qualora per motivi di lavoro si dovesse prestare servizio anche nella festività, i dati possono essere inseriti nelle caselle di pertinenza come per i giorni di normale lavoro.</t>
  </si>
  <si>
    <t>Nella colonna "Ore servizio fuori ufficio" (Missioni, corsi, ecc.), qualora non vi sia stata timbratura, si possono introdurre le ore prestate in complessivo, oppure inserire come per le timbrature l'ora di entrata e di uscita nelle caselle di pertinenza.</t>
  </si>
  <si>
    <t>h.m</t>
  </si>
  <si>
    <t>Profilo ore lav.ve</t>
  </si>
  <si>
    <t>SERVIZIO PRESTATO</t>
  </si>
  <si>
    <t>Mese</t>
  </si>
  <si>
    <t>ANNO</t>
  </si>
  <si>
    <t>NOME</t>
  </si>
  <si>
    <t>MANSIONE</t>
  </si>
  <si>
    <t>REPARTO</t>
  </si>
  <si>
    <t>Nome e cognome</t>
  </si>
  <si>
    <t>Titolo</t>
  </si>
  <si>
    <t>Mansione</t>
  </si>
  <si>
    <t>Reparto</t>
  </si>
  <si>
    <t>Geom.</t>
  </si>
  <si>
    <t>Responsabile del Servizio</t>
  </si>
  <si>
    <t>Ufficio Tecnico</t>
  </si>
  <si>
    <t>giornaliero senza rientri</t>
  </si>
  <si>
    <t>giornaliero con rientri</t>
  </si>
  <si>
    <t>settimanale</t>
  </si>
  <si>
    <t>ATTENZIONE NON ELIMINARE QUESTO FOGLIO
O TUTTO IL LAVORO E' PERSO</t>
  </si>
  <si>
    <t>Prima dell'inserimento dei dati è opportuno salvare il file con il nome dell'anno corrente in modo da avere il file originale immodificato.
In alternativa a fine anno salvare il file in archivio e successivamente cancellare su tutti i fogli i dati immessi e ripartire con il nuovo anno.</t>
  </si>
  <si>
    <t>==</t>
  </si>
  <si>
    <r>
      <t xml:space="preserve">Nel riquadro di cui al menù </t>
    </r>
    <r>
      <rPr>
        <b/>
        <sz val="12"/>
        <rFont val="Times New Roman"/>
        <family val="1"/>
      </rPr>
      <t>"</t>
    </r>
    <r>
      <rPr>
        <b/>
        <i/>
        <sz val="12"/>
        <rFont val="Times New Roman"/>
        <family val="1"/>
      </rPr>
      <t>PROFILO LAVORATIVO</t>
    </r>
    <r>
      <rPr>
        <b/>
        <sz val="12"/>
        <rFont val="Times New Roman"/>
        <family val="1"/>
      </rPr>
      <t>"</t>
    </r>
    <r>
      <rPr>
        <sz val="12"/>
        <rFont val="Times New Roman"/>
        <family val="1"/>
      </rPr>
      <t xml:space="preserve"> deve esere indicato se il sabato è lavorativo o meno. Se lavorativo digitare </t>
    </r>
    <r>
      <rPr>
        <b/>
        <sz val="12"/>
        <rFont val="Times New Roman"/>
        <family val="1"/>
      </rPr>
      <t>SI</t>
    </r>
    <r>
      <rPr>
        <sz val="12"/>
        <rFont val="Times New Roman"/>
        <family val="1"/>
      </rPr>
      <t xml:space="preserve">, se non lavorativo digitare </t>
    </r>
    <r>
      <rPr>
        <b/>
        <sz val="12"/>
        <rFont val="Times New Roman"/>
        <family val="1"/>
      </rPr>
      <t>NO</t>
    </r>
    <r>
      <rPr>
        <sz val="12"/>
        <rFont val="Times New Roman"/>
        <family val="1"/>
      </rPr>
      <t>, indifferentemente con carattere maiuscolo o minuscolo. 
Con il sabato lavorativo le ore/giorno sono fissate in 6.00; con il sabato non lavorativo in 7.12 h/giorno; le ore sono complessive senza la previsione di rientri settimanali.</t>
    </r>
  </si>
  <si>
    <r>
      <t>Per modificare l'anno di lavoro è sufficiente digitare il nuovo anno nella relativa casella del foglio "MENU", automaticamente verranno aggiornati tutti gli altri fogli. 
L'inserimento dell'anno modifica automaticamente i giorni e le festività in ogni mese.
Il pulsante "</t>
    </r>
    <r>
      <rPr>
        <b/>
        <i/>
        <sz val="12"/>
        <rFont val="Times New Roman"/>
        <family val="1"/>
      </rPr>
      <t>MENU</t>
    </r>
    <r>
      <rPr>
        <sz val="12"/>
        <rFont val="Times New Roman"/>
        <family val="1"/>
      </rPr>
      <t>" in ogni foglio rimanda automaticamente ala casella di inserimento dell'anno nel foglio MENU</t>
    </r>
  </si>
  <si>
    <t>- In nessun caso comunque l'autore sarà responsabile di qualsiasi danno derivante dall'uso del programma, sia diretto che indiretto, compreso eventuali danni economici, causati dall'uso del programma vuoi per errato utilizzo dello stesso o per errori in esso contenuti</t>
  </si>
  <si>
    <t>P</t>
  </si>
  <si>
    <t>Q</t>
  </si>
  <si>
    <t>R</t>
  </si>
  <si>
    <t>S</t>
  </si>
  <si>
    <t>T</t>
  </si>
  <si>
    <t>ANNO 2006</t>
  </si>
  <si>
    <t>Lun</t>
  </si>
  <si>
    <t>Mar</t>
  </si>
  <si>
    <t>Mer</t>
  </si>
  <si>
    <t>Gio</t>
  </si>
  <si>
    <t>Ven</t>
  </si>
  <si>
    <t>Sab</t>
  </si>
  <si>
    <t>Dom</t>
  </si>
  <si>
    <t/>
  </si>
  <si>
    <t>ANNO 2007</t>
  </si>
  <si>
    <t>ANNO 2008</t>
  </si>
  <si>
    <t>ANNO 2009</t>
  </si>
  <si>
    <t>ANNO 2010</t>
  </si>
  <si>
    <t>CALENDARIO
2006 - 2010</t>
  </si>
  <si>
    <t>GESTIONE  PRESENZE  INDIVIDUALE</t>
  </si>
  <si>
    <t>Ore permesso non retir.</t>
  </si>
  <si>
    <t>NOTE</t>
  </si>
  <si>
    <t>Saldo Attivo</t>
  </si>
  <si>
    <t>Saldo Passivo</t>
  </si>
  <si>
    <t>La catella di lavoro contiene un calendario predisposto dall'anno 2006 al 2010, manca il giorno del Santo Patrono.</t>
  </si>
  <si>
    <t>In ogni foglio di lavoro sono già state inserite le singole festività, manca il santo patrono. Inserire pertanto nella colonna ore prestate fuori servizio l'orario di lavoro di spettanza per tale giorno in modo di azzerare  le ore lavorative.</t>
  </si>
  <si>
    <t>N.B. Il file è stato realizzato su un video 19" LCD, per cui è possibile che sia necessario adattare il formato al monitor in dotazione aumentando o riducendo la % di zoom.</t>
  </si>
  <si>
    <t>La stampa è predisposta per una stampante HP laserjet, solo in bianco e nero, i colori a video non vengono stampati.</t>
  </si>
  <si>
    <t>ore esidue al netto dei rientri</t>
  </si>
  <si>
    <t>1-O6</t>
  </si>
  <si>
    <t>2-P6</t>
  </si>
  <si>
    <t>3-Q6</t>
  </si>
  <si>
    <t>4-R6</t>
  </si>
  <si>
    <t>1RIENTRO</t>
  </si>
  <si>
    <t>2RIENTRI</t>
  </si>
  <si>
    <t>SBALAV</t>
  </si>
  <si>
    <t>NORIEN</t>
  </si>
  <si>
    <t>SAB</t>
  </si>
  <si>
    <t>DOM</t>
  </si>
  <si>
    <t>si</t>
  </si>
  <si>
    <t xml:space="preserve">La cartella di lavoro consente di avere sottocontrollo le ore lavorate, rispetto al profilo lavorativo di pertinenza, e determinare così se si hanno ore a debito od a credito giorno per giorno e mese per mese, con riepilogo finale di tutto l'anno. </t>
  </si>
  <si>
    <r>
      <t xml:space="preserve">Digitando </t>
    </r>
    <r>
      <rPr>
        <b/>
        <sz val="12"/>
        <rFont val="Times New Roman"/>
        <family val="1"/>
      </rPr>
      <t>NO</t>
    </r>
    <r>
      <rPr>
        <sz val="12"/>
        <rFont val="Times New Roman"/>
        <family val="1"/>
      </rPr>
      <t xml:space="preserve"> nella casella che richiede se sono previsti rientri, comparirà una riga in cui viene riportato la suddivione del tempo di lavoro (36 ore/sett.) in 5 giorni, ovvero ore 7.12.
Digitando </t>
    </r>
    <r>
      <rPr>
        <b/>
        <sz val="12"/>
        <rFont val="Times New Roman"/>
        <family val="1"/>
      </rPr>
      <t>SI</t>
    </r>
    <r>
      <rPr>
        <sz val="12"/>
        <rFont val="Times New Roman"/>
        <family val="1"/>
      </rPr>
      <t xml:space="preserve"> nella casella che richiede se sono previsti rientri compare la casella in cui deve indicarsi il numero dei giorni di rientro (</t>
    </r>
    <r>
      <rPr>
        <b/>
        <sz val="12"/>
        <rFont val="Times New Roman"/>
        <family val="1"/>
      </rPr>
      <t>1</t>
    </r>
    <r>
      <rPr>
        <sz val="12"/>
        <rFont val="Times New Roman"/>
        <family val="1"/>
      </rPr>
      <t xml:space="preserve"> o</t>
    </r>
    <r>
      <rPr>
        <b/>
        <sz val="12"/>
        <rFont val="Times New Roman"/>
        <family val="1"/>
      </rPr>
      <t xml:space="preserve"> 2</t>
    </r>
    <r>
      <rPr>
        <sz val="12"/>
        <rFont val="Times New Roman"/>
        <family val="1"/>
      </rPr>
      <t xml:space="preserve">), a seconda del numero inserito compariranno una o due ulteriori righe e caselle dove devono essere riportati: nella prima casella il giorno (di cui si devono riportare le prime tre lettere del giorno), nella seconda casella il numero di ore complessive da effettuare nel giorno di rientro. </t>
    </r>
  </si>
  <si>
    <r>
      <t xml:space="preserve">In tutti i fogli di lavoro inserire </t>
    </r>
    <r>
      <rPr>
        <b/>
        <sz val="12"/>
        <rFont val="Times New Roman"/>
        <family val="1"/>
      </rPr>
      <t>i dati eslusivamente</t>
    </r>
    <r>
      <rPr>
        <sz val="12"/>
        <rFont val="Times New Roman"/>
        <family val="1"/>
      </rPr>
      <t xml:space="preserve"> nelle caselle evidenziate in </t>
    </r>
    <r>
      <rPr>
        <b/>
        <sz val="12"/>
        <rFont val="Times New Roman"/>
        <family val="1"/>
      </rPr>
      <t>giallo</t>
    </r>
    <r>
      <rPr>
        <sz val="12"/>
        <rFont val="Times New Roman"/>
        <family val="1"/>
      </rPr>
      <t>. Tutte le altre caselle sono protette.
Ore e minuti debbono essere separate dal punto (Es. 8.32)</t>
    </r>
  </si>
  <si>
    <r>
      <t xml:space="preserve">N.B. Per quanto testato il foglio potrebbe contenere degli errori, se riscontrati si prega di voler comunicare quanto rilevato al seguente indirizzo e-mail: 
</t>
    </r>
    <r>
      <rPr>
        <b/>
        <sz val="12"/>
        <rFont val="Times New Roman"/>
        <family val="1"/>
      </rPr>
      <t>tecnico@comune.villaurbana.or.it</t>
    </r>
  </si>
  <si>
    <t>PINCO PALLINO</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</si>
</sst>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Red]0"/>
    <numFmt numFmtId="171" formatCode="#,##0.00000"/>
    <numFmt numFmtId="172" formatCode="0.0"/>
    <numFmt numFmtId="173" formatCode="0.000"/>
    <numFmt numFmtId="174" formatCode="d/m/yy"/>
    <numFmt numFmtId="175" formatCode="00000"/>
    <numFmt numFmtId="176" formatCode="0.0000"/>
    <numFmt numFmtId="177" formatCode="0.00000"/>
    <numFmt numFmtId="178" formatCode="0.000000"/>
    <numFmt numFmtId="179" formatCode="0.0000000"/>
    <numFmt numFmtId="180" formatCode="d/m"/>
    <numFmt numFmtId="181" formatCode="d\ mmmm\ yyyy"/>
    <numFmt numFmtId="182" formatCode="hh:mm"/>
    <numFmt numFmtId="183" formatCode="[hh]:mm"/>
    <numFmt numFmtId="184" formatCode="h\.mm\.ss"/>
    <numFmt numFmtId="185" formatCode="h:mm;@"/>
    <numFmt numFmtId="186" formatCode="[$-410]dddd\ d\ mmmm\ yyyy"/>
  </numFmts>
  <fonts count="45">
    <font>
      <sz val="10"/>
      <name val="Arial"/>
      <family val="0"/>
    </font>
    <font>
      <b/>
      <sz val="10"/>
      <name val="Times New Roman"/>
      <family val="1"/>
    </font>
    <font>
      <b/>
      <sz val="12"/>
      <name val="Times New Roman"/>
      <family val="1"/>
    </font>
    <font>
      <b/>
      <sz val="9"/>
      <name val="Times New Roman"/>
      <family val="1"/>
    </font>
    <font>
      <b/>
      <sz val="8"/>
      <name val="Times New Roman"/>
      <family val="1"/>
    </font>
    <font>
      <b/>
      <sz val="10"/>
      <name val="Arial"/>
      <family val="2"/>
    </font>
    <font>
      <b/>
      <sz val="11"/>
      <name val="Arial"/>
      <family val="2"/>
    </font>
    <font>
      <b/>
      <sz val="11"/>
      <name val="Times New Roman"/>
      <family val="1"/>
    </font>
    <font>
      <sz val="8"/>
      <name val="Arial"/>
      <family val="2"/>
    </font>
    <font>
      <b/>
      <sz val="14"/>
      <name val="Times New Roman"/>
      <family val="1"/>
    </font>
    <font>
      <b/>
      <i/>
      <sz val="12"/>
      <name val="Arial"/>
      <family val="2"/>
    </font>
    <font>
      <i/>
      <sz val="10"/>
      <name val="Arial"/>
      <family val="2"/>
    </font>
    <font>
      <b/>
      <i/>
      <sz val="11"/>
      <name val="Arial"/>
      <family val="2"/>
    </font>
    <font>
      <b/>
      <i/>
      <sz val="24"/>
      <name val="Allegro BT"/>
      <family val="5"/>
    </font>
    <font>
      <sz val="12"/>
      <name val="Times New Roman"/>
      <family val="1"/>
    </font>
    <font>
      <b/>
      <i/>
      <sz val="12"/>
      <name val="Times New Roman"/>
      <family val="1"/>
    </font>
    <font>
      <b/>
      <sz val="14"/>
      <name val="Arial"/>
      <family val="2"/>
    </font>
    <font>
      <b/>
      <i/>
      <sz val="14"/>
      <name val="Times New Roman"/>
      <family val="1"/>
    </font>
    <font>
      <b/>
      <i/>
      <sz val="14"/>
      <color indexed="10"/>
      <name val="Arial"/>
      <family val="2"/>
    </font>
    <font>
      <b/>
      <i/>
      <sz val="12"/>
      <color indexed="12"/>
      <name val="Arial"/>
      <family val="2"/>
    </font>
    <font>
      <b/>
      <i/>
      <sz val="12"/>
      <color indexed="10"/>
      <name val="Arial"/>
      <family val="2"/>
    </font>
    <font>
      <b/>
      <i/>
      <sz val="11"/>
      <name val="Times New Roman"/>
      <family val="1"/>
    </font>
    <font>
      <b/>
      <i/>
      <sz val="14"/>
      <name val="Arial"/>
      <family val="2"/>
    </font>
    <font>
      <sz val="8"/>
      <name val="Tahoma"/>
      <family val="0"/>
    </font>
    <font>
      <b/>
      <sz val="8"/>
      <name val="Tahoma"/>
      <family val="0"/>
    </font>
    <font>
      <b/>
      <i/>
      <sz val="10"/>
      <name val="Times New Roman"/>
      <family val="1"/>
    </font>
    <font>
      <b/>
      <i/>
      <sz val="11"/>
      <color indexed="12"/>
      <name val="Arial"/>
      <family val="2"/>
    </font>
    <font>
      <sz val="10"/>
      <color indexed="12"/>
      <name val="Arial"/>
      <family val="0"/>
    </font>
    <font>
      <b/>
      <i/>
      <sz val="20"/>
      <name val="Arial"/>
      <family val="2"/>
    </font>
    <font>
      <b/>
      <i/>
      <sz val="10"/>
      <name val="Arial"/>
      <family val="2"/>
    </font>
    <font>
      <sz val="10"/>
      <color indexed="10"/>
      <name val="Arial"/>
      <family val="0"/>
    </font>
    <font>
      <sz val="10"/>
      <color indexed="17"/>
      <name val="Arial"/>
      <family val="0"/>
    </font>
    <font>
      <sz val="10"/>
      <color indexed="60"/>
      <name val="Arial"/>
      <family val="0"/>
    </font>
    <font>
      <sz val="12"/>
      <color indexed="10"/>
      <name val="Arial"/>
      <family val="0"/>
    </font>
    <font>
      <sz val="10"/>
      <name val="Times New Roman"/>
      <family val="1"/>
    </font>
    <font>
      <b/>
      <sz val="10"/>
      <color indexed="10"/>
      <name val="Times New Roman"/>
      <family val="1"/>
    </font>
    <font>
      <sz val="10"/>
      <color indexed="10"/>
      <name val="Times New Roman"/>
      <family val="1"/>
    </font>
    <font>
      <b/>
      <sz val="12"/>
      <name val="Arial"/>
      <family val="0"/>
    </font>
    <font>
      <b/>
      <i/>
      <sz val="20"/>
      <name val="Allegro BT"/>
      <family val="5"/>
    </font>
    <font>
      <b/>
      <i/>
      <u val="single"/>
      <sz val="16"/>
      <name val="Allegro BT"/>
      <family val="5"/>
    </font>
    <font>
      <b/>
      <i/>
      <sz val="14"/>
      <color indexed="12"/>
      <name val="Arial"/>
      <family val="2"/>
    </font>
    <font>
      <sz val="10"/>
      <color indexed="48"/>
      <name val="Arial"/>
      <family val="2"/>
    </font>
    <font>
      <sz val="10"/>
      <color indexed="9"/>
      <name val="Arial"/>
      <family val="0"/>
    </font>
    <font>
      <b/>
      <sz val="10"/>
      <color indexed="9"/>
      <name val="Arial"/>
      <family val="0"/>
    </font>
    <font>
      <b/>
      <sz val="8"/>
      <name val="Arial"/>
      <family val="2"/>
    </font>
  </fonts>
  <fills count="23">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gray125">
        <fgColor indexed="8"/>
        <bgColor indexed="44"/>
      </patternFill>
    </fill>
    <fill>
      <patternFill patternType="solid">
        <fgColor indexed="42"/>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48"/>
        <bgColor indexed="64"/>
      </patternFill>
    </fill>
    <fill>
      <patternFill patternType="solid">
        <fgColor indexed="47"/>
        <bgColor indexed="64"/>
      </patternFill>
    </fill>
    <fill>
      <patternFill patternType="solid">
        <fgColor indexed="40"/>
        <bgColor indexed="64"/>
      </patternFill>
    </fill>
    <fill>
      <patternFill patternType="solid">
        <fgColor indexed="45"/>
        <bgColor indexed="64"/>
      </patternFill>
    </fill>
    <fill>
      <patternFill patternType="solid">
        <fgColor indexed="46"/>
        <bgColor indexed="64"/>
      </patternFill>
    </fill>
    <fill>
      <patternFill patternType="solid">
        <fgColor indexed="15"/>
        <bgColor indexed="64"/>
      </patternFill>
    </fill>
    <fill>
      <patternFill patternType="solid">
        <fgColor indexed="50"/>
        <bgColor indexed="64"/>
      </patternFill>
    </fill>
    <fill>
      <patternFill patternType="solid">
        <fgColor indexed="52"/>
        <bgColor indexed="64"/>
      </patternFill>
    </fill>
    <fill>
      <patternFill patternType="solid">
        <fgColor indexed="10"/>
        <bgColor indexed="64"/>
      </patternFill>
    </fill>
    <fill>
      <patternFill patternType="solid">
        <fgColor indexed="41"/>
        <bgColor indexed="64"/>
      </patternFill>
    </fill>
    <fill>
      <patternFill patternType="solid">
        <fgColor indexed="14"/>
        <bgColor indexed="64"/>
      </patternFill>
    </fill>
    <fill>
      <patternFill patternType="solid">
        <fgColor indexed="49"/>
        <bgColor indexed="64"/>
      </patternFill>
    </fill>
    <fill>
      <patternFill patternType="solid">
        <fgColor indexed="11"/>
        <bgColor indexed="64"/>
      </patternFill>
    </fill>
  </fills>
  <borders count="65">
    <border>
      <left/>
      <right/>
      <top/>
      <bottom/>
      <diagonal/>
    </border>
    <border>
      <left style="thin"/>
      <right style="thin"/>
      <top style="thin"/>
      <bottom style="thin"/>
    </border>
    <border>
      <left style="medium"/>
      <right style="medium"/>
      <top style="thin"/>
      <bottom style="thin"/>
    </border>
    <border>
      <left style="medium"/>
      <right style="medium"/>
      <top style="thin"/>
      <bottom style="mediu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mediu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thin"/>
      <top style="thin"/>
      <bottom style="thin"/>
    </border>
    <border>
      <left style="medium"/>
      <right style="thin"/>
      <top style="thin"/>
      <bottom style="medium"/>
    </border>
    <border>
      <left>
        <color indexed="63"/>
      </left>
      <right style="thin"/>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medium"/>
      <top style="medium"/>
      <bottom>
        <color indexed="63"/>
      </bottom>
    </border>
    <border>
      <left>
        <color indexed="63"/>
      </left>
      <right style="thin"/>
      <top style="thin"/>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thin"/>
      <right>
        <color indexed="63"/>
      </right>
      <top>
        <color indexed="63"/>
      </top>
      <bottom style="thin"/>
    </border>
    <border>
      <left style="medium"/>
      <right style="medium"/>
      <top style="medium"/>
      <bottom style="thin"/>
    </border>
    <border>
      <left style="medium"/>
      <right style="medium"/>
      <top>
        <color indexed="63"/>
      </top>
      <bottom style="thin"/>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color indexed="48"/>
      </left>
      <right style="thin">
        <color indexed="48"/>
      </right>
      <top style="thin">
        <color indexed="48"/>
      </top>
      <bottom style="thin">
        <color indexed="48"/>
      </bottom>
    </border>
    <border>
      <left style="thin"/>
      <right style="thin"/>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style="thin"/>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color indexed="63"/>
      </right>
      <top style="medium"/>
      <bottom style="thin"/>
    </border>
    <border>
      <left>
        <color indexed="63"/>
      </left>
      <right style="double"/>
      <top>
        <color indexed="63"/>
      </top>
      <bottom>
        <color indexed="63"/>
      </bottom>
    </border>
    <border>
      <left style="double"/>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thin"/>
      <top style="medium"/>
      <bottom>
        <color indexed="63"/>
      </bottom>
    </border>
    <border>
      <left>
        <color indexed="63"/>
      </left>
      <right style="double"/>
      <top>
        <color indexed="63"/>
      </top>
      <bottom style="thin"/>
    </border>
    <border>
      <left style="double"/>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91">
    <xf numFmtId="0" fontId="0" fillId="0" borderId="0" xfId="0" applyAlignment="1">
      <alignment/>
    </xf>
    <xf numFmtId="20" fontId="0" fillId="2" borderId="1" xfId="0" applyNumberFormat="1" applyFont="1" applyFill="1" applyBorder="1" applyAlignment="1" applyProtection="1">
      <alignment horizontal="center"/>
      <protection locked="0"/>
    </xf>
    <xf numFmtId="20" fontId="0" fillId="2" borderId="2" xfId="0" applyNumberFormat="1" applyFont="1" applyFill="1" applyBorder="1" applyAlignment="1" applyProtection="1">
      <alignment/>
      <protection locked="0"/>
    </xf>
    <xf numFmtId="20" fontId="0" fillId="2" borderId="3" xfId="0" applyNumberFormat="1" applyFont="1" applyFill="1" applyBorder="1" applyAlignment="1" applyProtection="1">
      <alignment/>
      <protection locked="0"/>
    </xf>
    <xf numFmtId="20" fontId="5" fillId="3" borderId="4" xfId="0" applyNumberFormat="1" applyFont="1" applyFill="1" applyBorder="1" applyAlignment="1" applyProtection="1">
      <alignment horizontal="center" vertical="center" wrapText="1"/>
      <protection/>
    </xf>
    <xf numFmtId="20" fontId="5" fillId="3" borderId="5" xfId="0" applyNumberFormat="1" applyFont="1" applyFill="1" applyBorder="1" applyAlignment="1" applyProtection="1">
      <alignment horizontal="center" vertical="center" wrapText="1"/>
      <protection/>
    </xf>
    <xf numFmtId="20" fontId="0" fillId="3" borderId="4" xfId="0" applyNumberFormat="1" applyFont="1" applyFill="1" applyBorder="1" applyAlignment="1" applyProtection="1">
      <alignment horizontal="center"/>
      <protection/>
    </xf>
    <xf numFmtId="20" fontId="0" fillId="3" borderId="6" xfId="0" applyNumberFormat="1" applyFont="1" applyFill="1" applyBorder="1" applyAlignment="1" applyProtection="1">
      <alignment horizontal="center"/>
      <protection/>
    </xf>
    <xf numFmtId="0" fontId="4" fillId="4" borderId="7" xfId="0" applyFont="1" applyFill="1" applyBorder="1" applyAlignment="1" applyProtection="1">
      <alignment horizontal="center" vertical="center" wrapText="1"/>
      <protection/>
    </xf>
    <xf numFmtId="183" fontId="5" fillId="4" borderId="8" xfId="0" applyNumberFormat="1" applyFont="1" applyFill="1" applyBorder="1" applyAlignment="1" applyProtection="1">
      <alignment horizontal="center"/>
      <protection/>
    </xf>
    <xf numFmtId="0" fontId="5" fillId="5" borderId="9" xfId="0" applyFont="1" applyFill="1" applyBorder="1" applyAlignment="1" applyProtection="1">
      <alignment horizontal="center"/>
      <protection/>
    </xf>
    <xf numFmtId="183" fontId="5" fillId="4" borderId="9" xfId="0" applyNumberFormat="1" applyFont="1" applyFill="1" applyBorder="1" applyAlignment="1" applyProtection="1">
      <alignment horizontal="center"/>
      <protection/>
    </xf>
    <xf numFmtId="183" fontId="5" fillId="4" borderId="10" xfId="0" applyNumberFormat="1" applyFont="1" applyFill="1" applyBorder="1" applyAlignment="1" applyProtection="1">
      <alignment horizontal="center"/>
      <protection/>
    </xf>
    <xf numFmtId="183" fontId="5" fillId="4" borderId="11" xfId="0" applyNumberFormat="1" applyFont="1" applyFill="1" applyBorder="1" applyAlignment="1" applyProtection="1">
      <alignment horizontal="center"/>
      <protection/>
    </xf>
    <xf numFmtId="0" fontId="5" fillId="3" borderId="12" xfId="0" applyFont="1" applyFill="1" applyBorder="1" applyAlignment="1" applyProtection="1">
      <alignment horizontal="center"/>
      <protection/>
    </xf>
    <xf numFmtId="0" fontId="5" fillId="3" borderId="13" xfId="0" applyFont="1" applyFill="1" applyBorder="1" applyAlignment="1" applyProtection="1">
      <alignment horizontal="center"/>
      <protection/>
    </xf>
    <xf numFmtId="0" fontId="0" fillId="6" borderId="14" xfId="0" applyFont="1" applyFill="1"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ill="1" applyAlignment="1" applyProtection="1">
      <alignment/>
      <protection/>
    </xf>
    <xf numFmtId="0" fontId="5" fillId="3" borderId="15" xfId="0" applyFont="1" applyFill="1" applyBorder="1" applyAlignment="1" applyProtection="1">
      <alignment horizontal="center"/>
      <protection/>
    </xf>
    <xf numFmtId="0" fontId="0" fillId="6" borderId="16" xfId="0" applyFont="1" applyFill="1" applyBorder="1" applyAlignment="1" applyProtection="1">
      <alignment horizontal="center"/>
      <protection/>
    </xf>
    <xf numFmtId="20" fontId="0" fillId="3" borderId="17" xfId="0" applyNumberFormat="1" applyFont="1" applyFill="1" applyBorder="1" applyAlignment="1" applyProtection="1">
      <alignment horizontal="center"/>
      <protection/>
    </xf>
    <xf numFmtId="0" fontId="5" fillId="7" borderId="12" xfId="0" applyFont="1" applyFill="1" applyBorder="1" applyAlignment="1" applyProtection="1">
      <alignment horizontal="center"/>
      <protection/>
    </xf>
    <xf numFmtId="0" fontId="0" fillId="7" borderId="14" xfId="0" applyFont="1" applyFill="1" applyBorder="1" applyAlignment="1" applyProtection="1">
      <alignment horizontal="center"/>
      <protection/>
    </xf>
    <xf numFmtId="20" fontId="0" fillId="7" borderId="4" xfId="0" applyNumberFormat="1" applyFont="1" applyFill="1" applyBorder="1" applyAlignment="1" applyProtection="1">
      <alignment horizontal="center"/>
      <protection/>
    </xf>
    <xf numFmtId="20" fontId="0" fillId="7" borderId="1" xfId="0" applyNumberFormat="1" applyFont="1" applyFill="1" applyBorder="1" applyAlignment="1" applyProtection="1">
      <alignment horizontal="center"/>
      <protection locked="0"/>
    </xf>
    <xf numFmtId="20" fontId="5" fillId="7" borderId="4" xfId="0" applyNumberFormat="1" applyFont="1" applyFill="1" applyBorder="1" applyAlignment="1" applyProtection="1">
      <alignment horizontal="center" vertical="center" wrapText="1"/>
      <protection/>
    </xf>
    <xf numFmtId="20" fontId="5" fillId="7" borderId="5" xfId="0" applyNumberFormat="1" applyFont="1" applyFill="1" applyBorder="1" applyAlignment="1" applyProtection="1">
      <alignment horizontal="center" vertical="center" wrapText="1"/>
      <protection/>
    </xf>
    <xf numFmtId="20" fontId="0" fillId="7" borderId="6" xfId="0" applyNumberFormat="1" applyFont="1" applyFill="1" applyBorder="1" applyAlignment="1" applyProtection="1">
      <alignment horizontal="center"/>
      <protection/>
    </xf>
    <xf numFmtId="0" fontId="5" fillId="7" borderId="15" xfId="0" applyFont="1" applyFill="1" applyBorder="1" applyAlignment="1" applyProtection="1">
      <alignment horizontal="center"/>
      <protection/>
    </xf>
    <xf numFmtId="0" fontId="0" fillId="7" borderId="16" xfId="0" applyFont="1" applyFill="1" applyBorder="1" applyAlignment="1" applyProtection="1">
      <alignment horizontal="center"/>
      <protection/>
    </xf>
    <xf numFmtId="0" fontId="4" fillId="8" borderId="18" xfId="0" applyFont="1" applyFill="1" applyBorder="1" applyAlignment="1" applyProtection="1">
      <alignment horizontal="center" vertical="center" wrapText="1"/>
      <protection/>
    </xf>
    <xf numFmtId="0" fontId="3" fillId="6" borderId="1" xfId="0" applyFont="1" applyFill="1" applyBorder="1" applyAlignment="1" applyProtection="1">
      <alignment horizontal="center" vertical="center"/>
      <protection/>
    </xf>
    <xf numFmtId="0" fontId="3" fillId="6" borderId="19" xfId="0" applyFont="1" applyFill="1" applyBorder="1" applyAlignment="1" applyProtection="1">
      <alignment horizontal="center" vertical="center"/>
      <protection/>
    </xf>
    <xf numFmtId="0" fontId="4" fillId="6" borderId="7" xfId="0" applyFont="1" applyFill="1" applyBorder="1" applyAlignment="1" applyProtection="1">
      <alignment horizontal="center" vertical="center" wrapText="1"/>
      <protection/>
    </xf>
    <xf numFmtId="0" fontId="0" fillId="3" borderId="0" xfId="0" applyFill="1" applyAlignment="1" applyProtection="1">
      <alignment/>
      <protection/>
    </xf>
    <xf numFmtId="0" fontId="0" fillId="0" borderId="19" xfId="0" applyBorder="1" applyAlignment="1" applyProtection="1">
      <alignment horizontal="center"/>
      <protection/>
    </xf>
    <xf numFmtId="0" fontId="0" fillId="0" borderId="20" xfId="0" applyBorder="1" applyAlignment="1" applyProtection="1">
      <alignment horizontal="center"/>
      <protection/>
    </xf>
    <xf numFmtId="0" fontId="0" fillId="0" borderId="14" xfId="0" applyBorder="1" applyAlignment="1" applyProtection="1">
      <alignment horizontal="center"/>
      <protection/>
    </xf>
    <xf numFmtId="0" fontId="0" fillId="0" borderId="1" xfId="0" applyFont="1" applyFill="1" applyBorder="1" applyAlignment="1" applyProtection="1">
      <alignment horizontal="center"/>
      <protection/>
    </xf>
    <xf numFmtId="0" fontId="0" fillId="0" borderId="1" xfId="0" applyBorder="1" applyAlignment="1" applyProtection="1">
      <alignment horizontal="center"/>
      <protection/>
    </xf>
    <xf numFmtId="0" fontId="0" fillId="0" borderId="0" xfId="0" applyFill="1" applyAlignment="1" applyProtection="1">
      <alignment horizontal="center"/>
      <protection/>
    </xf>
    <xf numFmtId="183" fontId="6" fillId="3" borderId="21" xfId="0" applyNumberFormat="1" applyFont="1" applyFill="1" applyBorder="1" applyAlignment="1" applyProtection="1">
      <alignment horizontal="center" vertical="center"/>
      <protection/>
    </xf>
    <xf numFmtId="183" fontId="6" fillId="3" borderId="22" xfId="0" applyNumberFormat="1" applyFont="1" applyFill="1" applyBorder="1" applyAlignment="1" applyProtection="1">
      <alignment horizontal="center" vertical="center"/>
      <protection/>
    </xf>
    <xf numFmtId="20" fontId="11" fillId="2" borderId="2" xfId="0" applyNumberFormat="1" applyFont="1" applyFill="1" applyBorder="1" applyAlignment="1" applyProtection="1">
      <alignment/>
      <protection locked="0"/>
    </xf>
    <xf numFmtId="20" fontId="0" fillId="7" borderId="1" xfId="0" applyNumberFormat="1" applyFont="1" applyFill="1" applyBorder="1" applyAlignment="1" applyProtection="1">
      <alignment horizontal="center"/>
      <protection/>
    </xf>
    <xf numFmtId="20" fontId="5" fillId="7" borderId="1" xfId="0" applyNumberFormat="1" applyFont="1" applyFill="1" applyBorder="1" applyAlignment="1" applyProtection="1">
      <alignment horizontal="center" vertical="center" wrapText="1"/>
      <protection/>
    </xf>
    <xf numFmtId="20" fontId="5" fillId="3" borderId="4" xfId="0" applyNumberFormat="1" applyFont="1" applyFill="1" applyBorder="1" applyAlignment="1" applyProtection="1">
      <alignment horizontal="center"/>
      <protection/>
    </xf>
    <xf numFmtId="0" fontId="0" fillId="6" borderId="17" xfId="0" applyFont="1" applyFill="1" applyBorder="1" applyAlignment="1" applyProtection="1">
      <alignment horizontal="center"/>
      <protection/>
    </xf>
    <xf numFmtId="0" fontId="0" fillId="6" borderId="1" xfId="0" applyFont="1" applyFill="1" applyBorder="1" applyAlignment="1" applyProtection="1">
      <alignment horizontal="center"/>
      <protection/>
    </xf>
    <xf numFmtId="0" fontId="0" fillId="6" borderId="7" xfId="0" applyFont="1" applyFill="1" applyBorder="1" applyAlignment="1" applyProtection="1">
      <alignment horizontal="center"/>
      <protection/>
    </xf>
    <xf numFmtId="20" fontId="5" fillId="3" borderId="17" xfId="0" applyNumberFormat="1" applyFont="1" applyFill="1" applyBorder="1" applyAlignment="1" applyProtection="1">
      <alignment horizontal="center"/>
      <protection/>
    </xf>
    <xf numFmtId="0" fontId="0" fillId="6" borderId="23" xfId="0" applyFont="1" applyFill="1" applyBorder="1" applyAlignment="1" applyProtection="1">
      <alignment horizontal="center"/>
      <protection/>
    </xf>
    <xf numFmtId="20" fontId="0" fillId="3" borderId="24" xfId="0" applyNumberFormat="1" applyFont="1" applyFill="1" applyBorder="1" applyAlignment="1" applyProtection="1">
      <alignment horizontal="center"/>
      <protection/>
    </xf>
    <xf numFmtId="20" fontId="5" fillId="3" borderId="24" xfId="0" applyNumberFormat="1" applyFont="1" applyFill="1" applyBorder="1" applyAlignment="1" applyProtection="1">
      <alignment horizontal="center" vertical="center" wrapText="1"/>
      <protection/>
    </xf>
    <xf numFmtId="20" fontId="5" fillId="3" borderId="25" xfId="0" applyNumberFormat="1" applyFont="1" applyFill="1" applyBorder="1" applyAlignment="1" applyProtection="1">
      <alignment horizontal="center" vertical="center" wrapText="1"/>
      <protection/>
    </xf>
    <xf numFmtId="20" fontId="0" fillId="3" borderId="26" xfId="0" applyNumberFormat="1" applyFont="1" applyFill="1" applyBorder="1" applyAlignment="1" applyProtection="1">
      <alignment horizontal="center"/>
      <protection/>
    </xf>
    <xf numFmtId="20" fontId="0" fillId="3" borderId="27" xfId="0" applyNumberFormat="1" applyFont="1" applyFill="1" applyBorder="1" applyAlignment="1" applyProtection="1">
      <alignment horizontal="center"/>
      <protection/>
    </xf>
    <xf numFmtId="20" fontId="0" fillId="3" borderId="28" xfId="0" applyNumberFormat="1" applyFont="1" applyFill="1" applyBorder="1" applyAlignment="1" applyProtection="1">
      <alignment horizontal="center"/>
      <protection/>
    </xf>
    <xf numFmtId="20" fontId="5" fillId="7" borderId="4" xfId="0" applyNumberFormat="1" applyFont="1" applyFill="1" applyBorder="1" applyAlignment="1" applyProtection="1">
      <alignment horizontal="center"/>
      <protection/>
    </xf>
    <xf numFmtId="20" fontId="5" fillId="3" borderId="1" xfId="0" applyNumberFormat="1" applyFont="1" applyFill="1" applyBorder="1" applyAlignment="1" applyProtection="1">
      <alignment horizontal="center" vertical="center" wrapText="1"/>
      <protection/>
    </xf>
    <xf numFmtId="20" fontId="5" fillId="3" borderId="7" xfId="0" applyNumberFormat="1" applyFont="1" applyFill="1" applyBorder="1" applyAlignment="1" applyProtection="1">
      <alignment horizontal="center" vertical="center" wrapText="1"/>
      <protection/>
    </xf>
    <xf numFmtId="20" fontId="11" fillId="2" borderId="3" xfId="0" applyNumberFormat="1" applyFont="1" applyFill="1" applyBorder="1" applyAlignment="1" applyProtection="1">
      <alignment/>
      <protection locked="0"/>
    </xf>
    <xf numFmtId="20" fontId="0" fillId="2" borderId="17" xfId="0" applyNumberFormat="1" applyFont="1" applyFill="1" applyBorder="1" applyAlignment="1" applyProtection="1">
      <alignment horizontal="center"/>
      <protection locked="0"/>
    </xf>
    <xf numFmtId="20" fontId="0" fillId="2" borderId="4" xfId="0" applyNumberFormat="1" applyFont="1" applyFill="1" applyBorder="1" applyAlignment="1" applyProtection="1">
      <alignment horizontal="center"/>
      <protection locked="0"/>
    </xf>
    <xf numFmtId="20" fontId="11" fillId="2" borderId="4" xfId="0" applyNumberFormat="1" applyFont="1" applyFill="1" applyBorder="1" applyAlignment="1" applyProtection="1">
      <alignment horizontal="center"/>
      <protection locked="0"/>
    </xf>
    <xf numFmtId="20" fontId="0" fillId="2" borderId="29" xfId="0" applyNumberFormat="1" applyFont="1" applyFill="1" applyBorder="1" applyAlignment="1" applyProtection="1">
      <alignment horizontal="center"/>
      <protection locked="0"/>
    </xf>
    <xf numFmtId="20" fontId="0" fillId="2" borderId="30" xfId="0" applyNumberFormat="1" applyFont="1" applyFill="1" applyBorder="1" applyAlignment="1" applyProtection="1">
      <alignment horizontal="center"/>
      <protection locked="0"/>
    </xf>
    <xf numFmtId="20" fontId="0" fillId="2" borderId="2" xfId="0" applyNumberFormat="1" applyFont="1" applyFill="1" applyBorder="1" applyAlignment="1" applyProtection="1">
      <alignment horizontal="center"/>
      <protection locked="0"/>
    </xf>
    <xf numFmtId="20" fontId="0" fillId="2" borderId="3" xfId="0" applyNumberFormat="1" applyFont="1" applyFill="1" applyBorder="1" applyAlignment="1" applyProtection="1">
      <alignment horizontal="center"/>
      <protection locked="0"/>
    </xf>
    <xf numFmtId="20" fontId="0" fillId="7" borderId="4" xfId="0" applyNumberFormat="1" applyFont="1" applyFill="1" applyBorder="1" applyAlignment="1" applyProtection="1">
      <alignment horizontal="center"/>
      <protection locked="0"/>
    </xf>
    <xf numFmtId="20" fontId="11" fillId="7" borderId="2" xfId="0" applyNumberFormat="1" applyFont="1" applyFill="1" applyBorder="1" applyAlignment="1" applyProtection="1">
      <alignment horizontal="left"/>
      <protection locked="0"/>
    </xf>
    <xf numFmtId="0" fontId="0" fillId="3" borderId="0" xfId="0" applyFill="1" applyAlignment="1">
      <alignment/>
    </xf>
    <xf numFmtId="0" fontId="0" fillId="9" borderId="0" xfId="0" applyFill="1" applyAlignment="1" applyProtection="1">
      <alignment/>
      <protection/>
    </xf>
    <xf numFmtId="20" fontId="0" fillId="3" borderId="0" xfId="0" applyNumberFormat="1" applyFont="1" applyFill="1" applyBorder="1" applyAlignment="1" applyProtection="1">
      <alignment horizontal="center"/>
      <protection/>
    </xf>
    <xf numFmtId="20" fontId="11" fillId="2" borderId="2" xfId="0" applyNumberFormat="1" applyFont="1" applyFill="1" applyBorder="1" applyAlignment="1" applyProtection="1">
      <alignment horizontal="left"/>
      <protection locked="0"/>
    </xf>
    <xf numFmtId="0" fontId="0" fillId="10" borderId="0" xfId="0" applyFill="1" applyAlignment="1" applyProtection="1">
      <alignment/>
      <protection/>
    </xf>
    <xf numFmtId="0" fontId="0" fillId="10" borderId="0" xfId="0" applyFill="1" applyAlignment="1" applyProtection="1">
      <alignment horizontal="center"/>
      <protection/>
    </xf>
    <xf numFmtId="0" fontId="0" fillId="10" borderId="0" xfId="0" applyFill="1" applyAlignment="1">
      <alignment/>
    </xf>
    <xf numFmtId="0" fontId="26" fillId="11" borderId="26" xfId="0" applyFont="1" applyFill="1" applyBorder="1" applyAlignment="1" applyProtection="1">
      <alignment horizontal="center" vertical="center"/>
      <protection/>
    </xf>
    <xf numFmtId="0" fontId="12" fillId="11" borderId="31" xfId="0" applyFont="1" applyFill="1" applyBorder="1" applyAlignment="1" applyProtection="1">
      <alignment horizontal="center" vertical="center"/>
      <protection/>
    </xf>
    <xf numFmtId="0" fontId="6" fillId="10" borderId="0" xfId="0" applyFont="1" applyFill="1" applyBorder="1" applyAlignment="1" applyProtection="1">
      <alignment horizontal="center" vertical="center"/>
      <protection/>
    </xf>
    <xf numFmtId="183" fontId="6" fillId="10" borderId="0" xfId="0" applyNumberFormat="1" applyFont="1" applyFill="1" applyBorder="1" applyAlignment="1" applyProtection="1">
      <alignment horizontal="center" vertical="center"/>
      <protection/>
    </xf>
    <xf numFmtId="0" fontId="6" fillId="10" borderId="0" xfId="0" applyFont="1" applyFill="1" applyBorder="1" applyAlignment="1" applyProtection="1">
      <alignment horizontal="center" vertical="center" wrapText="1"/>
      <protection/>
    </xf>
    <xf numFmtId="0" fontId="8" fillId="10" borderId="0" xfId="0" applyFont="1" applyFill="1" applyBorder="1" applyAlignment="1" applyProtection="1">
      <alignment/>
      <protection/>
    </xf>
    <xf numFmtId="0" fontId="27" fillId="10" borderId="0" xfId="0" applyFont="1" applyFill="1" applyAlignment="1" applyProtection="1">
      <alignment/>
      <protection/>
    </xf>
    <xf numFmtId="0" fontId="27" fillId="10" borderId="0" xfId="0" applyFont="1" applyFill="1" applyAlignment="1">
      <alignment/>
    </xf>
    <xf numFmtId="0" fontId="18" fillId="10" borderId="0" xfId="0" applyFont="1" applyFill="1" applyAlignment="1" applyProtection="1">
      <alignment horizontal="center"/>
      <protection/>
    </xf>
    <xf numFmtId="0" fontId="9" fillId="11" borderId="21" xfId="0" applyFont="1" applyFill="1" applyBorder="1" applyAlignment="1" applyProtection="1">
      <alignment horizontal="center" vertical="center" wrapText="1"/>
      <protection/>
    </xf>
    <xf numFmtId="0" fontId="9" fillId="12" borderId="32" xfId="0" applyFont="1" applyFill="1" applyBorder="1" applyAlignment="1" applyProtection="1">
      <alignment horizontal="center" vertical="center" wrapText="1"/>
      <protection/>
    </xf>
    <xf numFmtId="0" fontId="1" fillId="13" borderId="21" xfId="0" applyFont="1" applyFill="1" applyBorder="1" applyAlignment="1" applyProtection="1">
      <alignment horizontal="center" vertical="center" wrapText="1"/>
      <protection/>
    </xf>
    <xf numFmtId="0" fontId="1" fillId="14" borderId="32" xfId="0" applyFont="1" applyFill="1" applyBorder="1" applyAlignment="1" applyProtection="1">
      <alignment horizontal="center" vertical="center" wrapText="1"/>
      <protection/>
    </xf>
    <xf numFmtId="183" fontId="7" fillId="11" borderId="29" xfId="0" applyNumberFormat="1" applyFont="1" applyFill="1" applyBorder="1" applyAlignment="1" applyProtection="1">
      <alignment horizontal="center" vertical="center"/>
      <protection/>
    </xf>
    <xf numFmtId="183" fontId="7" fillId="12" borderId="33" xfId="0" applyNumberFormat="1" applyFont="1" applyFill="1" applyBorder="1" applyAlignment="1" applyProtection="1">
      <alignment horizontal="center" vertical="center"/>
      <protection/>
    </xf>
    <xf numFmtId="183" fontId="7" fillId="11" borderId="2" xfId="0" applyNumberFormat="1" applyFont="1" applyFill="1" applyBorder="1" applyAlignment="1" applyProtection="1">
      <alignment horizontal="center" vertical="center"/>
      <protection/>
    </xf>
    <xf numFmtId="183" fontId="7" fillId="12" borderId="34" xfId="0" applyNumberFormat="1" applyFont="1" applyFill="1" applyBorder="1" applyAlignment="1" applyProtection="1">
      <alignment horizontal="center" vertical="center"/>
      <protection/>
    </xf>
    <xf numFmtId="183" fontId="7" fillId="11" borderId="3" xfId="0" applyNumberFormat="1" applyFont="1" applyFill="1" applyBorder="1" applyAlignment="1" applyProtection="1">
      <alignment horizontal="center" vertical="center"/>
      <protection/>
    </xf>
    <xf numFmtId="183" fontId="7" fillId="12" borderId="35" xfId="0" applyNumberFormat="1" applyFont="1" applyFill="1" applyBorder="1" applyAlignment="1" applyProtection="1">
      <alignment horizontal="center" vertical="center"/>
      <protection/>
    </xf>
    <xf numFmtId="183" fontId="7" fillId="13" borderId="29" xfId="0" applyNumberFormat="1" applyFont="1" applyFill="1" applyBorder="1" applyAlignment="1" applyProtection="1">
      <alignment horizontal="center" vertical="center"/>
      <protection/>
    </xf>
    <xf numFmtId="183" fontId="7" fillId="14" borderId="33" xfId="0" applyNumberFormat="1" applyFont="1" applyFill="1" applyBorder="1" applyAlignment="1" applyProtection="1">
      <alignment horizontal="center" vertical="center"/>
      <protection/>
    </xf>
    <xf numFmtId="183" fontId="7" fillId="13" borderId="2" xfId="0" applyNumberFormat="1" applyFont="1" applyFill="1" applyBorder="1" applyAlignment="1" applyProtection="1">
      <alignment horizontal="center" vertical="center"/>
      <protection/>
    </xf>
    <xf numFmtId="183" fontId="7" fillId="14" borderId="34" xfId="0" applyNumberFormat="1" applyFont="1" applyFill="1" applyBorder="1" applyAlignment="1" applyProtection="1">
      <alignment horizontal="center" vertical="center"/>
      <protection/>
    </xf>
    <xf numFmtId="183" fontId="7" fillId="13" borderId="3" xfId="0" applyNumberFormat="1" applyFont="1" applyFill="1" applyBorder="1" applyAlignment="1" applyProtection="1">
      <alignment horizontal="center" vertical="center"/>
      <protection/>
    </xf>
    <xf numFmtId="183" fontId="7" fillId="14" borderId="35"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13" fillId="15" borderId="0" xfId="0" applyFont="1" applyFill="1" applyAlignment="1" applyProtection="1">
      <alignment horizontal="center" vertical="center"/>
      <protection/>
    </xf>
    <xf numFmtId="0" fontId="0" fillId="7" borderId="0" xfId="0" applyFill="1" applyAlignment="1" applyProtection="1">
      <alignment/>
      <protection/>
    </xf>
    <xf numFmtId="0" fontId="0" fillId="7" borderId="0" xfId="0" applyFill="1" applyAlignment="1" applyProtection="1">
      <alignment horizontal="center"/>
      <protection/>
    </xf>
    <xf numFmtId="0" fontId="15" fillId="7" borderId="0" xfId="0" applyFont="1" applyFill="1" applyAlignment="1" applyProtection="1">
      <alignment horizontal="center" vertical="center"/>
      <protection/>
    </xf>
    <xf numFmtId="0" fontId="14" fillId="7" borderId="0" xfId="0" applyFont="1" applyFill="1" applyAlignment="1" applyProtection="1">
      <alignment horizontal="justify" vertical="center"/>
      <protection/>
    </xf>
    <xf numFmtId="0" fontId="16" fillId="7" borderId="0" xfId="0" applyFont="1" applyFill="1" applyAlignment="1" applyProtection="1">
      <alignment horizontal="center" vertical="center"/>
      <protection/>
    </xf>
    <xf numFmtId="0" fontId="14" fillId="7" borderId="0" xfId="0" applyFont="1" applyFill="1" applyBorder="1" applyAlignment="1" applyProtection="1">
      <alignment vertical="center"/>
      <protection/>
    </xf>
    <xf numFmtId="0" fontId="14" fillId="10" borderId="0" xfId="0" applyFont="1" applyFill="1" applyAlignment="1" applyProtection="1">
      <alignment horizontal="justify" vertical="center" wrapText="1"/>
      <protection/>
    </xf>
    <xf numFmtId="0" fontId="14" fillId="10" borderId="0" xfId="0" applyFont="1" applyFill="1" applyAlignment="1" applyProtection="1" quotePrefix="1">
      <alignment horizontal="justify" vertical="center" wrapText="1"/>
      <protection/>
    </xf>
    <xf numFmtId="0" fontId="14" fillId="7" borderId="0" xfId="0" applyFont="1" applyFill="1" applyAlignment="1" applyProtection="1">
      <alignment vertical="center"/>
      <protection/>
    </xf>
    <xf numFmtId="0" fontId="14" fillId="7" borderId="0" xfId="0" applyFont="1" applyFill="1" applyAlignment="1" applyProtection="1">
      <alignment vertical="center" wrapText="1"/>
      <protection/>
    </xf>
    <xf numFmtId="0" fontId="14" fillId="7" borderId="0" xfId="0" applyFont="1" applyFill="1" applyAlignment="1" applyProtection="1">
      <alignment horizontal="justify" vertical="center" wrapText="1"/>
      <protection/>
    </xf>
    <xf numFmtId="0" fontId="0" fillId="7" borderId="0" xfId="0" applyFill="1" applyAlignment="1" applyProtection="1">
      <alignment vertical="center"/>
      <protection/>
    </xf>
    <xf numFmtId="0" fontId="2" fillId="7" borderId="0" xfId="0" applyFont="1" applyFill="1" applyAlignment="1" applyProtection="1">
      <alignment vertical="center" wrapText="1"/>
      <protection/>
    </xf>
    <xf numFmtId="0" fontId="12" fillId="16" borderId="22" xfId="0" applyFont="1" applyFill="1" applyBorder="1" applyAlignment="1" applyProtection="1">
      <alignment horizontal="center" vertical="center"/>
      <protection/>
    </xf>
    <xf numFmtId="0" fontId="26" fillId="16" borderId="36" xfId="0" applyFont="1" applyFill="1" applyBorder="1" applyAlignment="1" applyProtection="1">
      <alignment horizontal="center" vertical="center"/>
      <protection/>
    </xf>
    <xf numFmtId="20" fontId="11" fillId="7" borderId="29" xfId="0" applyNumberFormat="1" applyFont="1" applyFill="1" applyBorder="1" applyAlignment="1" applyProtection="1">
      <alignment/>
      <protection locked="0"/>
    </xf>
    <xf numFmtId="20" fontId="11" fillId="7" borderId="2" xfId="0" applyNumberFormat="1" applyFont="1" applyFill="1" applyBorder="1" applyAlignment="1" applyProtection="1">
      <alignment/>
      <protection locked="0"/>
    </xf>
    <xf numFmtId="20" fontId="0" fillId="3" borderId="37" xfId="0" applyNumberFormat="1" applyFont="1" applyFill="1" applyBorder="1" applyAlignment="1" applyProtection="1">
      <alignment horizontal="center"/>
      <protection/>
    </xf>
    <xf numFmtId="20" fontId="0" fillId="3" borderId="1" xfId="0" applyNumberFormat="1" applyFont="1" applyFill="1" applyBorder="1" applyAlignment="1" applyProtection="1">
      <alignment horizontal="center"/>
      <protection/>
    </xf>
    <xf numFmtId="20" fontId="0" fillId="3" borderId="34" xfId="0" applyNumberFormat="1" applyFont="1" applyFill="1" applyBorder="1" applyAlignment="1" applyProtection="1">
      <alignment horizontal="center"/>
      <protection/>
    </xf>
    <xf numFmtId="20" fontId="0" fillId="3" borderId="7" xfId="0" applyNumberFormat="1" applyFont="1" applyFill="1" applyBorder="1" applyAlignment="1" applyProtection="1">
      <alignment horizontal="center"/>
      <protection/>
    </xf>
    <xf numFmtId="0" fontId="0" fillId="10" borderId="0" xfId="0" applyFont="1" applyFill="1" applyAlignment="1" applyProtection="1">
      <alignment/>
      <protection/>
    </xf>
    <xf numFmtId="0" fontId="29" fillId="10" borderId="0" xfId="0" applyFont="1" applyFill="1" applyAlignment="1" applyProtection="1">
      <alignment horizontal="center" vertical="center" wrapText="1"/>
      <protection/>
    </xf>
    <xf numFmtId="185" fontId="0" fillId="7" borderId="17" xfId="0" applyNumberFormat="1" applyFont="1" applyFill="1" applyBorder="1" applyAlignment="1" applyProtection="1">
      <alignment horizontal="center"/>
      <protection locked="0"/>
    </xf>
    <xf numFmtId="185" fontId="0" fillId="7" borderId="1" xfId="0" applyNumberFormat="1" applyFont="1" applyFill="1" applyBorder="1" applyAlignment="1" applyProtection="1">
      <alignment horizontal="center"/>
      <protection locked="0"/>
    </xf>
    <xf numFmtId="20" fontId="0" fillId="7" borderId="34" xfId="0" applyNumberFormat="1" applyFont="1" applyFill="1" applyBorder="1" applyAlignment="1" applyProtection="1" quotePrefix="1">
      <alignment horizontal="center"/>
      <protection/>
    </xf>
    <xf numFmtId="0" fontId="12" fillId="16" borderId="36" xfId="0" applyFont="1" applyFill="1" applyBorder="1" applyAlignment="1" applyProtection="1">
      <alignment horizontal="center" vertical="center"/>
      <protection/>
    </xf>
    <xf numFmtId="0" fontId="0" fillId="3" borderId="0" xfId="0" applyFont="1" applyFill="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30" fillId="3" borderId="0" xfId="0" applyFont="1" applyFill="1" applyAlignment="1" applyProtection="1">
      <alignment/>
      <protection/>
    </xf>
    <xf numFmtId="0" fontId="0" fillId="3" borderId="0" xfId="0" applyFont="1" applyFill="1" applyAlignment="1" applyProtection="1">
      <alignment/>
      <protection/>
    </xf>
    <xf numFmtId="0" fontId="0" fillId="3" borderId="12" xfId="0" applyFont="1" applyFill="1" applyBorder="1" applyAlignment="1" applyProtection="1">
      <alignment/>
      <protection/>
    </xf>
    <xf numFmtId="0" fontId="0" fillId="3" borderId="12" xfId="0" applyFont="1" applyFill="1" applyBorder="1" applyAlignment="1" applyProtection="1">
      <alignment/>
      <protection/>
    </xf>
    <xf numFmtId="0" fontId="32" fillId="3" borderId="1" xfId="0" applyFont="1" applyFill="1" applyBorder="1" applyAlignment="1" applyProtection="1">
      <alignment/>
      <protection/>
    </xf>
    <xf numFmtId="0" fontId="27" fillId="3" borderId="1" xfId="0" applyFont="1" applyFill="1" applyBorder="1" applyAlignment="1" applyProtection="1">
      <alignment/>
      <protection/>
    </xf>
    <xf numFmtId="0" fontId="31" fillId="3" borderId="1" xfId="0" applyFont="1" applyFill="1" applyBorder="1" applyAlignment="1" applyProtection="1">
      <alignment/>
      <protection/>
    </xf>
    <xf numFmtId="0" fontId="30" fillId="3" borderId="1" xfId="0" applyFont="1" applyFill="1" applyBorder="1" applyAlignment="1" applyProtection="1">
      <alignment/>
      <protection/>
    </xf>
    <xf numFmtId="0" fontId="30" fillId="0" borderId="0" xfId="0" applyFont="1" applyAlignment="1" applyProtection="1">
      <alignment/>
      <protection/>
    </xf>
    <xf numFmtId="0" fontId="31" fillId="3" borderId="1" xfId="0" applyFont="1" applyFill="1" applyBorder="1" applyAlignment="1">
      <alignment/>
    </xf>
    <xf numFmtId="0" fontId="31" fillId="3" borderId="0" xfId="0" applyFont="1" applyFill="1" applyAlignment="1">
      <alignment/>
    </xf>
    <xf numFmtId="0" fontId="31" fillId="0" borderId="0" xfId="0" applyFont="1" applyAlignment="1">
      <alignment/>
    </xf>
    <xf numFmtId="0" fontId="27" fillId="3" borderId="1" xfId="0" applyFont="1" applyFill="1" applyBorder="1" applyAlignment="1">
      <alignment/>
    </xf>
    <xf numFmtId="0" fontId="27" fillId="3" borderId="0" xfId="0" applyFont="1" applyFill="1" applyAlignment="1">
      <alignment/>
    </xf>
    <xf numFmtId="0" fontId="27" fillId="0" borderId="0" xfId="0" applyFont="1" applyAlignment="1">
      <alignment/>
    </xf>
    <xf numFmtId="0" fontId="32" fillId="3" borderId="1" xfId="0" applyFont="1" applyFill="1" applyBorder="1" applyAlignment="1">
      <alignment/>
    </xf>
    <xf numFmtId="0" fontId="32" fillId="3" borderId="0" xfId="0" applyFont="1" applyFill="1" applyAlignment="1">
      <alignment/>
    </xf>
    <xf numFmtId="0" fontId="32" fillId="0" borderId="0" xfId="0" applyFont="1" applyAlignment="1">
      <alignment/>
    </xf>
    <xf numFmtId="0" fontId="0" fillId="3" borderId="12" xfId="0" applyFont="1" applyFill="1" applyBorder="1" applyAlignment="1" applyProtection="1">
      <alignment horizontal="center"/>
      <protection/>
    </xf>
    <xf numFmtId="0" fontId="30" fillId="3" borderId="1" xfId="0" applyFont="1" applyFill="1" applyBorder="1" applyAlignment="1" applyProtection="1">
      <alignment horizontal="center"/>
      <protection/>
    </xf>
    <xf numFmtId="0" fontId="31" fillId="3" borderId="1" xfId="0" applyFont="1" applyFill="1" applyBorder="1" applyAlignment="1">
      <alignment horizontal="center"/>
    </xf>
    <xf numFmtId="0" fontId="27" fillId="3" borderId="1" xfId="0" applyFont="1" applyFill="1" applyBorder="1" applyAlignment="1">
      <alignment horizontal="center"/>
    </xf>
    <xf numFmtId="0" fontId="32" fillId="3" borderId="1" xfId="0" applyFont="1" applyFill="1" applyBorder="1" applyAlignment="1">
      <alignment horizontal="center"/>
    </xf>
    <xf numFmtId="0" fontId="0" fillId="3" borderId="0" xfId="0" applyFont="1" applyFill="1" applyBorder="1" applyAlignment="1" applyProtection="1">
      <alignment/>
      <protection/>
    </xf>
    <xf numFmtId="0" fontId="0" fillId="0" borderId="0" xfId="0" applyFont="1" applyFill="1" applyAlignment="1" applyProtection="1">
      <alignment/>
      <protection/>
    </xf>
    <xf numFmtId="0" fontId="0" fillId="9" borderId="0" xfId="0" applyFont="1" applyFill="1" applyAlignment="1" applyProtection="1">
      <alignment/>
      <protection/>
    </xf>
    <xf numFmtId="0" fontId="0" fillId="3" borderId="12" xfId="0" applyFont="1" applyFill="1" applyBorder="1" applyAlignment="1" applyProtection="1">
      <alignment horizontal="right"/>
      <protection/>
    </xf>
    <xf numFmtId="0" fontId="0" fillId="3" borderId="0" xfId="0" applyFont="1" applyFill="1" applyBorder="1" applyAlignment="1" applyProtection="1">
      <alignment horizontal="right"/>
      <protection/>
    </xf>
    <xf numFmtId="0" fontId="0" fillId="3" borderId="0" xfId="0" applyFont="1" applyFill="1" applyAlignment="1" applyProtection="1">
      <alignment horizontal="right"/>
      <protection/>
    </xf>
    <xf numFmtId="0" fontId="0" fillId="0" borderId="0" xfId="0" applyFont="1" applyFill="1" applyAlignment="1" applyProtection="1">
      <alignment horizontal="right"/>
      <protection/>
    </xf>
    <xf numFmtId="0" fontId="0" fillId="3" borderId="12" xfId="0" applyFont="1" applyFill="1" applyBorder="1" applyAlignment="1" applyProtection="1">
      <alignment horizontal="center"/>
      <protection/>
    </xf>
    <xf numFmtId="20" fontId="0" fillId="3" borderId="12"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xf>
    <xf numFmtId="0" fontId="0" fillId="3" borderId="0" xfId="0" applyFont="1" applyFill="1" applyAlignment="1" applyProtection="1">
      <alignment horizontal="center"/>
      <protection/>
    </xf>
    <xf numFmtId="0" fontId="0" fillId="0" borderId="0" xfId="0" applyFont="1" applyFill="1" applyAlignment="1" applyProtection="1">
      <alignment horizontal="center"/>
      <protection/>
    </xf>
    <xf numFmtId="0" fontId="30" fillId="3" borderId="0" xfId="0" applyFont="1" applyFill="1" applyBorder="1" applyAlignment="1" applyProtection="1">
      <alignment/>
      <protection/>
    </xf>
    <xf numFmtId="0" fontId="30" fillId="9" borderId="0" xfId="0" applyFont="1" applyFill="1" applyAlignment="1" applyProtection="1">
      <alignment/>
      <protection/>
    </xf>
    <xf numFmtId="0" fontId="27" fillId="3" borderId="0" xfId="0" applyFont="1" applyFill="1" applyBorder="1" applyAlignment="1">
      <alignment/>
    </xf>
    <xf numFmtId="0" fontId="31" fillId="3" borderId="0" xfId="0" applyFont="1" applyFill="1" applyBorder="1" applyAlignment="1">
      <alignment/>
    </xf>
    <xf numFmtId="0" fontId="31" fillId="9" borderId="0" xfId="0" applyFont="1" applyFill="1" applyAlignment="1">
      <alignment/>
    </xf>
    <xf numFmtId="0" fontId="32" fillId="3" borderId="38" xfId="0" applyFont="1" applyFill="1" applyBorder="1" applyAlignment="1">
      <alignment/>
    </xf>
    <xf numFmtId="0" fontId="31" fillId="3" borderId="1" xfId="0" applyFont="1" applyFill="1" applyBorder="1" applyAlignment="1" applyProtection="1">
      <alignment horizontal="center"/>
      <protection/>
    </xf>
    <xf numFmtId="0" fontId="27" fillId="3" borderId="1" xfId="0" applyFont="1" applyFill="1" applyBorder="1" applyAlignment="1" applyProtection="1">
      <alignment horizontal="center"/>
      <protection/>
    </xf>
    <xf numFmtId="0" fontId="32" fillId="3" borderId="1" xfId="0" applyFont="1" applyFill="1" applyBorder="1" applyAlignment="1" applyProtection="1">
      <alignment horizontal="center"/>
      <protection/>
    </xf>
    <xf numFmtId="0" fontId="33" fillId="3" borderId="0" xfId="0" applyFont="1" applyFill="1" applyAlignment="1">
      <alignment/>
    </xf>
    <xf numFmtId="0" fontId="17" fillId="3" borderId="0" xfId="0" applyFont="1" applyFill="1" applyAlignment="1">
      <alignment horizontal="center" vertical="center"/>
    </xf>
    <xf numFmtId="0" fontId="34" fillId="3" borderId="0" xfId="0" applyFont="1" applyFill="1" applyAlignment="1">
      <alignment/>
    </xf>
    <xf numFmtId="0" fontId="34" fillId="3" borderId="0" xfId="0" applyFont="1" applyFill="1" applyBorder="1" applyAlignment="1">
      <alignment/>
    </xf>
    <xf numFmtId="0" fontId="34" fillId="3" borderId="0" xfId="0" applyFont="1" applyFill="1" applyAlignment="1" applyProtection="1">
      <alignment horizontal="center" vertical="center"/>
      <protection hidden="1"/>
    </xf>
    <xf numFmtId="0" fontId="34" fillId="3" borderId="0" xfId="0" applyFont="1" applyFill="1" applyAlignment="1" applyProtection="1">
      <alignment/>
      <protection hidden="1"/>
    </xf>
    <xf numFmtId="0" fontId="34" fillId="3" borderId="0" xfId="0" applyFont="1" applyFill="1" applyBorder="1" applyAlignment="1" applyProtection="1">
      <alignment/>
      <protection hidden="1"/>
    </xf>
    <xf numFmtId="0" fontId="1" fillId="0" borderId="21" xfId="0" applyFont="1" applyFill="1" applyBorder="1" applyAlignment="1" applyProtection="1">
      <alignment horizontal="center" vertical="center"/>
      <protection hidden="1"/>
    </xf>
    <xf numFmtId="0" fontId="35" fillId="6" borderId="21" xfId="0" applyFont="1" applyFill="1" applyBorder="1" applyAlignment="1" applyProtection="1">
      <alignment horizontal="center" vertical="center"/>
      <protection hidden="1"/>
    </xf>
    <xf numFmtId="0" fontId="36" fillId="3" borderId="0" xfId="0" applyFont="1" applyFill="1" applyBorder="1" applyAlignment="1" applyProtection="1">
      <alignment horizontal="center" vertical="center"/>
      <protection hidden="1"/>
    </xf>
    <xf numFmtId="0" fontId="36" fillId="3" borderId="0" xfId="0" applyFont="1" applyFill="1" applyBorder="1" applyAlignment="1" applyProtection="1">
      <alignment/>
      <protection hidden="1"/>
    </xf>
    <xf numFmtId="0" fontId="1" fillId="0" borderId="17" xfId="0" applyFont="1" applyFill="1" applyBorder="1" applyAlignment="1" applyProtection="1">
      <alignment horizontal="center" vertical="center"/>
      <protection hidden="1"/>
    </xf>
    <xf numFmtId="0" fontId="35" fillId="6" borderId="17" xfId="0" applyFont="1" applyFill="1" applyBorder="1" applyAlignment="1" applyProtection="1">
      <alignment horizontal="center" vertical="center"/>
      <protection hidden="1"/>
    </xf>
    <xf numFmtId="0" fontId="35" fillId="3" borderId="0"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35" fillId="15" borderId="1" xfId="0" applyFont="1" applyFill="1" applyBorder="1" applyAlignment="1" applyProtection="1">
      <alignment horizontal="center" vertical="center"/>
      <protection hidden="1"/>
    </xf>
    <xf numFmtId="0" fontId="35" fillId="6" borderId="1" xfId="0" applyFont="1" applyFill="1" applyBorder="1" applyAlignment="1" applyProtection="1">
      <alignment horizontal="center" vertical="center"/>
      <protection hidden="1"/>
    </xf>
    <xf numFmtId="0" fontId="1" fillId="3" borderId="39" xfId="0" applyFont="1" applyFill="1" applyBorder="1" applyAlignment="1" applyProtection="1">
      <alignment horizontal="center" vertical="center"/>
      <protection hidden="1"/>
    </xf>
    <xf numFmtId="0" fontId="1" fillId="3" borderId="40" xfId="0" applyFont="1" applyFill="1" applyBorder="1" applyAlignment="1" applyProtection="1">
      <alignment horizontal="center" vertical="center"/>
      <protection hidden="1"/>
    </xf>
    <xf numFmtId="0" fontId="35" fillId="3" borderId="40" xfId="0" applyFont="1" applyFill="1" applyBorder="1" applyAlignment="1" applyProtection="1">
      <alignment horizontal="center" vertical="center"/>
      <protection hidden="1"/>
    </xf>
    <xf numFmtId="0" fontId="1" fillId="3" borderId="0" xfId="0" applyFont="1" applyFill="1" applyAlignment="1" applyProtection="1">
      <alignment horizontal="center" vertical="center"/>
      <protection hidden="1"/>
    </xf>
    <xf numFmtId="0" fontId="35" fillId="3" borderId="0" xfId="0" applyFont="1" applyFill="1" applyAlignment="1" applyProtection="1">
      <alignment horizontal="center" vertical="center"/>
      <protection hidden="1"/>
    </xf>
    <xf numFmtId="0" fontId="1" fillId="3" borderId="0" xfId="0" applyFont="1" applyFill="1" applyAlignment="1">
      <alignment horizontal="center" vertical="center"/>
    </xf>
    <xf numFmtId="0" fontId="36" fillId="3" borderId="0" xfId="0" applyFont="1" applyFill="1" applyAlignment="1" applyProtection="1">
      <alignment/>
      <protection hidden="1"/>
    </xf>
    <xf numFmtId="0" fontId="1" fillId="3" borderId="0" xfId="0" applyFont="1" applyFill="1" applyBorder="1" applyAlignment="1" applyProtection="1">
      <alignment horizontal="center" vertical="center"/>
      <protection hidden="1"/>
    </xf>
    <xf numFmtId="0" fontId="35" fillId="3" borderId="38" xfId="0" applyFont="1" applyFill="1" applyBorder="1" applyAlignment="1" applyProtection="1">
      <alignment horizontal="center" vertical="center"/>
      <protection hidden="1"/>
    </xf>
    <xf numFmtId="0" fontId="35" fillId="15" borderId="17" xfId="0" applyFont="1" applyFill="1" applyBorder="1" applyAlignment="1" applyProtection="1">
      <alignment horizontal="center" vertical="center"/>
      <protection hidden="1"/>
    </xf>
    <xf numFmtId="0" fontId="1" fillId="0" borderId="41" xfId="0" applyFont="1" applyFill="1" applyBorder="1" applyAlignment="1" applyProtection="1">
      <alignment horizontal="center" vertical="center"/>
      <protection hidden="1"/>
    </xf>
    <xf numFmtId="0" fontId="37" fillId="3" borderId="0" xfId="0" applyFont="1" applyFill="1" applyBorder="1" applyAlignment="1">
      <alignment horizontal="center" vertical="center"/>
    </xf>
    <xf numFmtId="0" fontId="37" fillId="3" borderId="0" xfId="0" applyFont="1" applyFill="1" applyAlignment="1">
      <alignment horizontal="center" vertical="center"/>
    </xf>
    <xf numFmtId="0" fontId="35" fillId="3" borderId="39" xfId="0" applyFont="1" applyFill="1" applyBorder="1" applyAlignment="1" applyProtection="1">
      <alignment horizontal="center" vertical="center"/>
      <protection hidden="1"/>
    </xf>
    <xf numFmtId="0" fontId="0" fillId="3" borderId="0" xfId="0" applyFill="1" applyBorder="1" applyAlignment="1">
      <alignment horizontal="center"/>
    </xf>
    <xf numFmtId="0" fontId="0" fillId="3" borderId="0" xfId="0" applyFill="1" applyAlignment="1">
      <alignment horizontal="center"/>
    </xf>
    <xf numFmtId="0" fontId="36" fillId="3" borderId="0" xfId="0" applyFont="1" applyFill="1" applyBorder="1" applyAlignment="1" applyProtection="1">
      <alignment horizontal="center"/>
      <protection hidden="1"/>
    </xf>
    <xf numFmtId="0" fontId="0" fillId="3" borderId="0" xfId="0" applyFill="1" applyBorder="1" applyAlignment="1">
      <alignment/>
    </xf>
    <xf numFmtId="0" fontId="34" fillId="3" borderId="0" xfId="0" applyFont="1" applyFill="1" applyAlignment="1" applyProtection="1">
      <alignment horizontal="center"/>
      <protection hidden="1"/>
    </xf>
    <xf numFmtId="0" fontId="1" fillId="0" borderId="21" xfId="0" applyFont="1" applyBorder="1" applyAlignment="1" applyProtection="1">
      <alignment horizontal="center"/>
      <protection hidden="1"/>
    </xf>
    <xf numFmtId="0" fontId="35" fillId="6" borderId="21" xfId="0" applyFont="1" applyFill="1" applyBorder="1" applyAlignment="1" applyProtection="1">
      <alignment horizontal="center"/>
      <protection hidden="1"/>
    </xf>
    <xf numFmtId="0" fontId="35" fillId="3" borderId="0" xfId="0" applyFont="1" applyFill="1" applyBorder="1" applyAlignment="1" applyProtection="1">
      <alignment horizontal="center"/>
      <protection hidden="1"/>
    </xf>
    <xf numFmtId="0" fontId="35" fillId="15" borderId="17" xfId="0" applyFont="1" applyFill="1" applyBorder="1" applyAlignment="1" applyProtection="1">
      <alignment horizontal="center"/>
      <protection hidden="1"/>
    </xf>
    <xf numFmtId="0" fontId="1" fillId="0" borderId="17" xfId="0" applyFont="1" applyBorder="1" applyAlignment="1" applyProtection="1">
      <alignment horizontal="center"/>
      <protection hidden="1"/>
    </xf>
    <xf numFmtId="0" fontId="35" fillId="6" borderId="17"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35" fillId="6" borderId="1" xfId="0" applyFont="1" applyFill="1" applyBorder="1" applyAlignment="1" applyProtection="1">
      <alignment horizontal="center"/>
      <protection hidden="1"/>
    </xf>
    <xf numFmtId="0" fontId="1" fillId="3" borderId="39" xfId="0" applyFont="1" applyFill="1" applyBorder="1" applyAlignment="1" applyProtection="1">
      <alignment horizontal="center"/>
      <protection hidden="1"/>
    </xf>
    <xf numFmtId="0" fontId="1" fillId="3" borderId="40" xfId="0" applyFont="1" applyFill="1" applyBorder="1" applyAlignment="1" applyProtection="1">
      <alignment horizontal="center"/>
      <protection hidden="1"/>
    </xf>
    <xf numFmtId="0" fontId="35" fillId="3" borderId="40" xfId="0" applyFont="1" applyFill="1" applyBorder="1" applyAlignment="1" applyProtection="1">
      <alignment horizontal="center"/>
      <protection hidden="1"/>
    </xf>
    <xf numFmtId="0" fontId="1" fillId="3" borderId="0" xfId="0" applyFont="1" applyFill="1" applyBorder="1" applyAlignment="1" applyProtection="1">
      <alignment horizontal="center"/>
      <protection hidden="1"/>
    </xf>
    <xf numFmtId="0" fontId="35" fillId="3" borderId="0" xfId="0" applyFont="1" applyFill="1" applyAlignment="1" applyProtection="1">
      <alignment horizontal="center"/>
      <protection hidden="1"/>
    </xf>
    <xf numFmtId="0" fontId="36" fillId="3" borderId="0" xfId="0" applyFont="1" applyFill="1" applyAlignment="1" applyProtection="1">
      <alignment horizontal="center"/>
      <protection hidden="1"/>
    </xf>
    <xf numFmtId="0" fontId="34" fillId="3" borderId="0" xfId="0" applyFont="1" applyFill="1" applyBorder="1" applyAlignment="1" applyProtection="1">
      <alignment horizontal="center"/>
      <protection hidden="1"/>
    </xf>
    <xf numFmtId="0" fontId="1" fillId="3" borderId="0" xfId="0" applyFont="1" applyFill="1" applyAlignment="1" applyProtection="1">
      <alignment horizontal="center"/>
      <protection hidden="1"/>
    </xf>
    <xf numFmtId="0" fontId="35" fillId="15" borderId="1" xfId="0" applyFont="1" applyFill="1" applyBorder="1" applyAlignment="1" applyProtection="1">
      <alignment horizontal="center"/>
      <protection hidden="1"/>
    </xf>
    <xf numFmtId="0" fontId="35" fillId="3" borderId="39" xfId="0" applyFont="1" applyFill="1" applyBorder="1" applyAlignment="1" applyProtection="1">
      <alignment horizontal="center"/>
      <protection hidden="1"/>
    </xf>
    <xf numFmtId="0" fontId="35" fillId="3" borderId="38" xfId="0" applyFont="1" applyFill="1" applyBorder="1" applyAlignment="1" applyProtection="1">
      <alignment horizontal="center"/>
      <protection hidden="1"/>
    </xf>
    <xf numFmtId="0" fontId="1" fillId="3" borderId="0" xfId="0" applyFont="1" applyFill="1" applyAlignment="1">
      <alignment horizontal="center"/>
    </xf>
    <xf numFmtId="0" fontId="1" fillId="3" borderId="0" xfId="0" applyFont="1" applyFill="1" applyBorder="1" applyAlignment="1">
      <alignment horizontal="center"/>
    </xf>
    <xf numFmtId="0" fontId="1" fillId="0" borderId="41" xfId="0" applyFont="1" applyBorder="1" applyAlignment="1" applyProtection="1">
      <alignment horizontal="center"/>
      <protection hidden="1"/>
    </xf>
    <xf numFmtId="0" fontId="37" fillId="3" borderId="40" xfId="0" applyFont="1" applyFill="1" applyBorder="1" applyAlignment="1">
      <alignment horizontal="center"/>
    </xf>
    <xf numFmtId="0" fontId="37" fillId="3" borderId="0" xfId="0" applyFont="1" applyFill="1" applyAlignment="1">
      <alignment horizontal="center"/>
    </xf>
    <xf numFmtId="0" fontId="37" fillId="3" borderId="0" xfId="0" applyFont="1" applyFill="1" applyBorder="1" applyAlignment="1">
      <alignment horizontal="center"/>
    </xf>
    <xf numFmtId="0" fontId="1" fillId="0" borderId="1" xfId="0" applyFont="1" applyFill="1" applyBorder="1" applyAlignment="1" applyProtection="1">
      <alignment horizontal="center"/>
      <protection hidden="1"/>
    </xf>
    <xf numFmtId="0" fontId="35" fillId="0" borderId="21" xfId="0" applyFont="1" applyBorder="1" applyAlignment="1" applyProtection="1">
      <alignment horizontal="center"/>
      <protection hidden="1"/>
    </xf>
    <xf numFmtId="0" fontId="34" fillId="3" borderId="0" xfId="0" applyFont="1" applyFill="1" applyBorder="1" applyAlignment="1">
      <alignment horizontal="center"/>
    </xf>
    <xf numFmtId="0" fontId="34" fillId="3" borderId="0" xfId="0" applyFont="1" applyFill="1" applyAlignment="1">
      <alignment horizontal="center"/>
    </xf>
    <xf numFmtId="0" fontId="0" fillId="0" borderId="0" xfId="0"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34" fillId="3" borderId="0" xfId="0" applyFont="1" applyFill="1" applyAlignment="1">
      <alignment horizontal="center" vertical="center"/>
    </xf>
    <xf numFmtId="0" fontId="1" fillId="0" borderId="21"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34" fillId="3" borderId="0" xfId="0" applyFont="1" applyFill="1" applyBorder="1" applyAlignment="1" applyProtection="1">
      <alignment horizontal="center" vertical="center"/>
      <protection hidden="1"/>
    </xf>
    <xf numFmtId="0" fontId="34" fillId="3" borderId="0" xfId="0" applyFont="1" applyFill="1" applyBorder="1" applyAlignment="1">
      <alignment horizontal="center" vertical="center"/>
    </xf>
    <xf numFmtId="0" fontId="36" fillId="3" borderId="0" xfId="0" applyFont="1" applyFill="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3" borderId="0" xfId="0" applyFont="1" applyFill="1" applyAlignment="1">
      <alignment/>
    </xf>
    <xf numFmtId="0" fontId="1" fillId="3" borderId="0" xfId="0" applyFont="1" applyFill="1" applyBorder="1" applyAlignment="1">
      <alignment/>
    </xf>
    <xf numFmtId="0" fontId="1" fillId="6" borderId="1" xfId="0" applyFont="1" applyFill="1" applyBorder="1" applyAlignment="1" applyProtection="1">
      <alignment horizontal="center" vertical="center"/>
      <protection hidden="1"/>
    </xf>
    <xf numFmtId="0" fontId="1" fillId="3" borderId="0" xfId="0" applyFont="1" applyFill="1" applyBorder="1" applyAlignment="1">
      <alignment horizontal="center" vertical="center"/>
    </xf>
    <xf numFmtId="0" fontId="34" fillId="0" borderId="1" xfId="0" applyFont="1" applyBorder="1" applyAlignment="1" applyProtection="1">
      <alignment horizontal="center" vertical="center"/>
      <protection hidden="1"/>
    </xf>
    <xf numFmtId="0" fontId="1" fillId="15" borderId="1" xfId="0" applyFont="1" applyFill="1" applyBorder="1" applyAlignment="1" applyProtection="1">
      <alignment horizontal="center" vertical="center"/>
      <protection hidden="1"/>
    </xf>
    <xf numFmtId="0" fontId="25" fillId="0" borderId="0" xfId="0" applyFont="1" applyFill="1" applyBorder="1" applyAlignment="1" applyProtection="1">
      <alignment/>
      <protection/>
    </xf>
    <xf numFmtId="0" fontId="25" fillId="0" borderId="0" xfId="0" applyFont="1" applyFill="1" applyBorder="1" applyAlignment="1" applyProtection="1">
      <alignment horizontal="center" vertical="center"/>
      <protection/>
    </xf>
    <xf numFmtId="0" fontId="0" fillId="3" borderId="1" xfId="0" applyFont="1" applyFill="1" applyBorder="1" applyAlignment="1" applyProtection="1">
      <alignment/>
      <protection/>
    </xf>
    <xf numFmtId="20" fontId="0" fillId="7" borderId="2" xfId="0" applyNumberFormat="1" applyFont="1" applyFill="1" applyBorder="1" applyAlignment="1" applyProtection="1">
      <alignment horizontal="left"/>
      <protection/>
    </xf>
    <xf numFmtId="20" fontId="11" fillId="7" borderId="29" xfId="0" applyNumberFormat="1" applyFont="1" applyFill="1" applyBorder="1" applyAlignment="1" applyProtection="1">
      <alignment/>
      <protection/>
    </xf>
    <xf numFmtId="20" fontId="11" fillId="7" borderId="2" xfId="0" applyNumberFormat="1" applyFont="1" applyFill="1" applyBorder="1" applyAlignment="1" applyProtection="1">
      <alignment/>
      <protection/>
    </xf>
    <xf numFmtId="20" fontId="11" fillId="7" borderId="2" xfId="0" applyNumberFormat="1" applyFont="1" applyFill="1" applyBorder="1" applyAlignment="1" applyProtection="1">
      <alignment horizontal="left"/>
      <protection/>
    </xf>
    <xf numFmtId="20" fontId="0" fillId="2" borderId="2" xfId="0" applyNumberFormat="1" applyFont="1" applyFill="1" applyBorder="1" applyAlignment="1" applyProtection="1">
      <alignment horizontal="left"/>
      <protection locked="0"/>
    </xf>
    <xf numFmtId="0" fontId="0" fillId="3" borderId="1" xfId="0" applyFont="1" applyFill="1" applyBorder="1" applyAlignment="1" applyProtection="1">
      <alignment horizontal="right"/>
      <protection/>
    </xf>
    <xf numFmtId="185" fontId="5" fillId="7" borderId="17" xfId="0" applyNumberFormat="1" applyFont="1" applyFill="1" applyBorder="1" applyAlignment="1" applyProtection="1">
      <alignment horizontal="center" vertical="center" wrapText="1"/>
      <protection/>
    </xf>
    <xf numFmtId="185" fontId="5" fillId="7" borderId="17" xfId="0" applyNumberFormat="1" applyFont="1" applyFill="1" applyBorder="1" applyAlignment="1" applyProtection="1">
      <alignment horizontal="center"/>
      <protection/>
    </xf>
    <xf numFmtId="20" fontId="0" fillId="7" borderId="17" xfId="0" applyNumberFormat="1" applyFont="1" applyFill="1" applyBorder="1" applyAlignment="1" applyProtection="1">
      <alignment horizontal="center"/>
      <protection/>
    </xf>
    <xf numFmtId="20" fontId="0" fillId="7" borderId="33" xfId="0" applyNumberFormat="1" applyFont="1" applyFill="1" applyBorder="1" applyAlignment="1" applyProtection="1" quotePrefix="1">
      <alignment horizontal="center"/>
      <protection/>
    </xf>
    <xf numFmtId="0" fontId="30" fillId="3" borderId="0" xfId="0" applyFont="1" applyFill="1" applyAlignment="1">
      <alignment/>
    </xf>
    <xf numFmtId="0" fontId="41" fillId="3" borderId="0" xfId="0" applyFont="1" applyFill="1" applyAlignment="1">
      <alignment/>
    </xf>
    <xf numFmtId="0" fontId="32" fillId="3" borderId="0" xfId="0" applyFont="1" applyFill="1" applyAlignment="1">
      <alignment/>
    </xf>
    <xf numFmtId="0" fontId="32" fillId="3" borderId="1" xfId="0" applyFont="1" applyFill="1" applyBorder="1" applyAlignment="1">
      <alignment/>
    </xf>
    <xf numFmtId="0" fontId="32" fillId="3" borderId="1" xfId="0" applyFont="1" applyFill="1" applyBorder="1" applyAlignment="1" applyProtection="1">
      <alignment horizontal="right"/>
      <protection/>
    </xf>
    <xf numFmtId="0" fontId="32" fillId="3" borderId="38" xfId="0" applyFont="1" applyFill="1" applyBorder="1" applyAlignment="1">
      <alignment/>
    </xf>
    <xf numFmtId="0" fontId="32" fillId="0" borderId="0" xfId="0" applyFont="1" applyAlignment="1">
      <alignment/>
    </xf>
    <xf numFmtId="0" fontId="0" fillId="0" borderId="0" xfId="0" applyFont="1" applyFill="1" applyBorder="1" applyAlignment="1" applyProtection="1">
      <alignment horizontal="center"/>
      <protection/>
    </xf>
    <xf numFmtId="0" fontId="0" fillId="3" borderId="0" xfId="0" applyFill="1" applyAlignment="1" applyProtection="1">
      <alignment horizontal="center"/>
      <protection/>
    </xf>
    <xf numFmtId="0" fontId="0" fillId="0" borderId="0" xfId="0" applyAlignment="1">
      <alignment horizontal="center"/>
    </xf>
    <xf numFmtId="0" fontId="0" fillId="9" borderId="0" xfId="0" applyFill="1" applyAlignment="1" applyProtection="1">
      <alignment horizontal="center"/>
      <protection/>
    </xf>
    <xf numFmtId="20" fontId="1" fillId="17" borderId="32" xfId="0" applyNumberFormat="1" applyFont="1" applyFill="1" applyBorder="1" applyAlignment="1" applyProtection="1">
      <alignment horizontal="center" vertical="center"/>
      <protection/>
    </xf>
    <xf numFmtId="0" fontId="1" fillId="2" borderId="21" xfId="0" applyFont="1" applyFill="1" applyBorder="1" applyAlignment="1" applyProtection="1">
      <alignment horizontal="center" vertical="center"/>
      <protection locked="0"/>
    </xf>
    <xf numFmtId="20" fontId="0" fillId="11" borderId="42" xfId="0" applyNumberFormat="1" applyFont="1" applyFill="1" applyBorder="1" applyAlignment="1" applyProtection="1">
      <alignment horizontal="center"/>
      <protection/>
    </xf>
    <xf numFmtId="0" fontId="0" fillId="10" borderId="0" xfId="0" applyFont="1" applyFill="1" applyBorder="1" applyAlignment="1" applyProtection="1">
      <alignment horizontal="center"/>
      <protection/>
    </xf>
    <xf numFmtId="0" fontId="0" fillId="10" borderId="0" xfId="0" applyFill="1" applyBorder="1" applyAlignment="1" applyProtection="1">
      <alignment horizontal="center"/>
      <protection/>
    </xf>
    <xf numFmtId="0" fontId="28" fillId="10" borderId="0" xfId="0" applyFont="1" applyFill="1" applyBorder="1" applyAlignment="1" applyProtection="1">
      <alignment horizontal="center" vertical="center"/>
      <protection/>
    </xf>
    <xf numFmtId="0" fontId="22" fillId="10" borderId="0" xfId="0" applyFont="1" applyFill="1" applyBorder="1" applyAlignment="1" applyProtection="1">
      <alignment horizontal="center" vertical="center"/>
      <protection/>
    </xf>
    <xf numFmtId="0" fontId="0" fillId="10" borderId="0" xfId="0" applyFill="1" applyBorder="1" applyAlignment="1" applyProtection="1">
      <alignment/>
      <protection/>
    </xf>
    <xf numFmtId="0" fontId="16" fillId="10" borderId="0" xfId="0" applyFont="1" applyFill="1" applyBorder="1" applyAlignment="1" applyProtection="1">
      <alignment horizontal="center" vertical="center"/>
      <protection/>
    </xf>
    <xf numFmtId="0" fontId="0" fillId="10" borderId="0" xfId="0" applyFont="1" applyFill="1" applyBorder="1" applyAlignment="1" applyProtection="1">
      <alignment/>
      <protection/>
    </xf>
    <xf numFmtId="0" fontId="10" fillId="10" borderId="0" xfId="0" applyFont="1" applyFill="1" applyBorder="1" applyAlignment="1" applyProtection="1">
      <alignment horizontal="center" vertical="center" textRotation="43" wrapText="1"/>
      <protection/>
    </xf>
    <xf numFmtId="0" fontId="25" fillId="10" borderId="0" xfId="0" applyFont="1" applyFill="1" applyBorder="1" applyAlignment="1" applyProtection="1">
      <alignment/>
      <protection/>
    </xf>
    <xf numFmtId="0" fontId="5" fillId="2" borderId="42" xfId="0" applyFont="1" applyFill="1" applyBorder="1" applyAlignment="1" applyProtection="1">
      <alignment horizontal="center"/>
      <protection locked="0"/>
    </xf>
    <xf numFmtId="20" fontId="5" fillId="2" borderId="42" xfId="0" applyNumberFormat="1" applyFont="1" applyFill="1" applyBorder="1" applyAlignment="1" applyProtection="1">
      <alignment horizontal="center"/>
      <protection locked="0"/>
    </xf>
    <xf numFmtId="0" fontId="0" fillId="11" borderId="0" xfId="0" applyFont="1" applyFill="1" applyBorder="1" applyAlignment="1" applyProtection="1">
      <alignment/>
      <protection/>
    </xf>
    <xf numFmtId="0" fontId="0" fillId="11" borderId="0" xfId="0" applyFont="1" applyFill="1" applyBorder="1" applyAlignment="1" applyProtection="1">
      <alignment horizontal="center"/>
      <protection/>
    </xf>
    <xf numFmtId="0" fontId="41" fillId="10" borderId="0" xfId="0" applyFont="1" applyFill="1" applyBorder="1" applyAlignment="1" applyProtection="1">
      <alignment/>
      <protection/>
    </xf>
    <xf numFmtId="0" fontId="41" fillId="10" borderId="0" xfId="0" applyFont="1" applyFill="1" applyAlignment="1" applyProtection="1">
      <alignment/>
      <protection/>
    </xf>
    <xf numFmtId="20" fontId="0" fillId="7" borderId="1" xfId="0" applyNumberFormat="1" applyFont="1" applyFill="1" applyBorder="1" applyAlignment="1" applyProtection="1">
      <alignment horizontal="center"/>
      <protection/>
    </xf>
    <xf numFmtId="20" fontId="0" fillId="3" borderId="1" xfId="0" applyNumberFormat="1" applyFont="1" applyFill="1" applyBorder="1" applyAlignment="1" applyProtection="1">
      <alignment horizontal="center"/>
      <protection/>
    </xf>
    <xf numFmtId="20" fontId="0" fillId="3" borderId="7" xfId="0" applyNumberFormat="1" applyFont="1" applyFill="1" applyBorder="1" applyAlignment="1" applyProtection="1">
      <alignment horizontal="center"/>
      <protection/>
    </xf>
    <xf numFmtId="20" fontId="0" fillId="3" borderId="17" xfId="0" applyNumberFormat="1" applyFont="1" applyFill="1" applyBorder="1" applyAlignment="1" applyProtection="1">
      <alignment horizontal="center"/>
      <protection/>
    </xf>
    <xf numFmtId="20" fontId="0" fillId="3" borderId="43" xfId="0" applyNumberFormat="1" applyFont="1" applyFill="1" applyBorder="1" applyAlignment="1" applyProtection="1">
      <alignment horizontal="center"/>
      <protection/>
    </xf>
    <xf numFmtId="0" fontId="21" fillId="10" borderId="0" xfId="0" applyFont="1" applyFill="1" applyBorder="1" applyAlignment="1" applyProtection="1">
      <alignment vertical="center"/>
      <protection/>
    </xf>
    <xf numFmtId="0" fontId="5" fillId="10" borderId="0" xfId="0" applyFont="1" applyFill="1" applyBorder="1" applyAlignment="1" applyProtection="1">
      <alignment horizontal="center" vertical="center"/>
      <protection/>
    </xf>
    <xf numFmtId="0" fontId="12" fillId="10" borderId="0" xfId="0" applyFont="1" applyFill="1" applyBorder="1" applyAlignment="1" applyProtection="1">
      <alignment horizontal="center" vertical="center"/>
      <protection/>
    </xf>
    <xf numFmtId="0" fontId="7" fillId="10" borderId="0" xfId="0" applyFont="1" applyFill="1" applyBorder="1" applyAlignment="1" applyProtection="1">
      <alignment vertical="center"/>
      <protection/>
    </xf>
    <xf numFmtId="0" fontId="1" fillId="10" borderId="0" xfId="0" applyFont="1" applyFill="1" applyBorder="1" applyAlignment="1" applyProtection="1">
      <alignment horizontal="center" vertical="center"/>
      <protection/>
    </xf>
    <xf numFmtId="0" fontId="0" fillId="10" borderId="0" xfId="0" applyFont="1" applyFill="1" applyBorder="1" applyAlignment="1" applyProtection="1">
      <alignment/>
      <protection/>
    </xf>
    <xf numFmtId="0" fontId="0" fillId="10" borderId="0" xfId="0" applyFont="1" applyFill="1" applyBorder="1" applyAlignment="1" applyProtection="1">
      <alignment horizontal="center"/>
      <protection/>
    </xf>
    <xf numFmtId="0" fontId="5" fillId="10" borderId="0" xfId="0" applyFont="1" applyFill="1" applyBorder="1" applyAlignment="1" applyProtection="1">
      <alignment horizontal="center"/>
      <protection/>
    </xf>
    <xf numFmtId="0" fontId="5" fillId="10" borderId="0" xfId="0" applyFont="1" applyFill="1" applyBorder="1" applyAlignment="1" applyProtection="1">
      <alignment/>
      <protection/>
    </xf>
    <xf numFmtId="20" fontId="5" fillId="10" borderId="0" xfId="0" applyNumberFormat="1" applyFont="1" applyFill="1" applyBorder="1" applyAlignment="1" applyProtection="1">
      <alignment horizontal="center"/>
      <protection/>
    </xf>
    <xf numFmtId="20" fontId="0" fillId="10" borderId="0" xfId="0" applyNumberFormat="1" applyFill="1" applyBorder="1" applyAlignment="1" applyProtection="1">
      <alignment horizontal="center"/>
      <protection/>
    </xf>
    <xf numFmtId="0" fontId="0" fillId="10" borderId="0" xfId="0" applyFont="1" applyFill="1" applyAlignment="1" applyProtection="1">
      <alignment horizontal="center"/>
      <protection/>
    </xf>
    <xf numFmtId="20" fontId="0" fillId="10" borderId="0" xfId="0" applyNumberFormat="1" applyFont="1" applyFill="1" applyAlignment="1" applyProtection="1">
      <alignment horizontal="center"/>
      <protection/>
    </xf>
    <xf numFmtId="20" fontId="42" fillId="0" borderId="0" xfId="0" applyNumberFormat="1" applyFont="1" applyFill="1" applyBorder="1" applyAlignment="1" applyProtection="1">
      <alignment/>
      <protection/>
    </xf>
    <xf numFmtId="0" fontId="42" fillId="0" borderId="0" xfId="0" applyFont="1" applyFill="1" applyAlignment="1" applyProtection="1">
      <alignment/>
      <protection/>
    </xf>
    <xf numFmtId="0" fontId="42" fillId="0" borderId="0" xfId="0" applyFont="1" applyFill="1" applyAlignment="1">
      <alignment/>
    </xf>
    <xf numFmtId="183" fontId="42" fillId="0" borderId="0" xfId="0" applyNumberFormat="1" applyFont="1" applyFill="1" applyBorder="1" applyAlignment="1" applyProtection="1">
      <alignment/>
      <protection/>
    </xf>
    <xf numFmtId="0" fontId="42"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20" fontId="42" fillId="0" borderId="0" xfId="0" applyNumberFormat="1" applyFont="1" applyFill="1" applyBorder="1" applyAlignment="1" applyProtection="1">
      <alignment horizontal="center"/>
      <protection/>
    </xf>
    <xf numFmtId="0" fontId="43" fillId="0" borderId="0" xfId="0" applyFont="1" applyFill="1" applyAlignment="1" applyProtection="1">
      <alignment horizontal="center"/>
      <protection/>
    </xf>
    <xf numFmtId="0" fontId="42" fillId="0" borderId="0" xfId="0" applyFont="1" applyFill="1" applyAlignment="1" applyProtection="1">
      <alignment horizontal="center"/>
      <protection/>
    </xf>
    <xf numFmtId="20" fontId="42" fillId="0" borderId="0" xfId="0" applyNumberFormat="1" applyFont="1" applyFill="1" applyAlignment="1" applyProtection="1">
      <alignment horizontal="center"/>
      <protection/>
    </xf>
    <xf numFmtId="20" fontId="42" fillId="0" borderId="0" xfId="0" applyNumberFormat="1" applyFont="1" applyFill="1" applyAlignment="1" applyProtection="1">
      <alignment/>
      <protection/>
    </xf>
    <xf numFmtId="0" fontId="42" fillId="0" borderId="0" xfId="0" applyFont="1" applyAlignment="1">
      <alignment/>
    </xf>
    <xf numFmtId="0" fontId="42" fillId="10" borderId="0" xfId="0" applyFont="1" applyFill="1" applyBorder="1" applyAlignment="1" applyProtection="1">
      <alignment horizontal="center"/>
      <protection/>
    </xf>
    <xf numFmtId="0" fontId="42" fillId="10" borderId="0" xfId="0" applyFont="1" applyFill="1" applyAlignment="1" applyProtection="1">
      <alignment horizontal="center"/>
      <protection/>
    </xf>
    <xf numFmtId="0" fontId="41" fillId="10" borderId="0" xfId="0" applyFont="1" applyFill="1" applyBorder="1" applyAlignment="1" applyProtection="1">
      <alignment horizontal="center"/>
      <protection/>
    </xf>
    <xf numFmtId="20" fontId="41" fillId="10" borderId="0" xfId="0" applyNumberFormat="1" applyFont="1" applyFill="1" applyBorder="1" applyAlignment="1" applyProtection="1">
      <alignment horizontal="left"/>
      <protection/>
    </xf>
    <xf numFmtId="183" fontId="41" fillId="10" borderId="0" xfId="0" applyNumberFormat="1" applyFont="1" applyFill="1" applyAlignment="1" applyProtection="1">
      <alignment horizontal="left"/>
      <protection/>
    </xf>
    <xf numFmtId="0" fontId="0" fillId="7" borderId="0" xfId="0" applyFont="1" applyFill="1" applyAlignment="1" applyProtection="1">
      <alignment/>
      <protection/>
    </xf>
    <xf numFmtId="0" fontId="0" fillId="7" borderId="0" xfId="0" applyFont="1" applyFill="1" applyAlignment="1" applyProtection="1">
      <alignment horizontal="center"/>
      <protection/>
    </xf>
    <xf numFmtId="0" fontId="10" fillId="17" borderId="44" xfId="0" applyFont="1" applyFill="1" applyBorder="1" applyAlignment="1" applyProtection="1">
      <alignment horizontal="center" vertical="center" textRotation="43" wrapText="1"/>
      <protection/>
    </xf>
    <xf numFmtId="0" fontId="10" fillId="17" borderId="22" xfId="0" applyFont="1" applyFill="1" applyBorder="1" applyAlignment="1" applyProtection="1">
      <alignment horizontal="center" vertical="center" textRotation="43" wrapText="1"/>
      <protection/>
    </xf>
    <xf numFmtId="0" fontId="10" fillId="17" borderId="45" xfId="0" applyFont="1" applyFill="1" applyBorder="1" applyAlignment="1" applyProtection="1">
      <alignment horizontal="center" vertical="center" textRotation="43" wrapText="1"/>
      <protection/>
    </xf>
    <xf numFmtId="0" fontId="10" fillId="17" borderId="46" xfId="0" applyFont="1" applyFill="1" applyBorder="1" applyAlignment="1" applyProtection="1">
      <alignment horizontal="center" vertical="center" textRotation="43" wrapText="1"/>
      <protection/>
    </xf>
    <xf numFmtId="0" fontId="0" fillId="0" borderId="0" xfId="0" applyFill="1" applyBorder="1" applyAlignment="1" applyProtection="1">
      <alignment/>
      <protection/>
    </xf>
    <xf numFmtId="0" fontId="10" fillId="17" borderId="47" xfId="0" applyFont="1" applyFill="1" applyBorder="1" applyAlignment="1" applyProtection="1">
      <alignment horizontal="center" vertical="center" textRotation="43" wrapText="1"/>
      <protection/>
    </xf>
    <xf numFmtId="0" fontId="10" fillId="17" borderId="36" xfId="0" applyFont="1" applyFill="1" applyBorder="1" applyAlignment="1" applyProtection="1">
      <alignment horizontal="center" vertical="center" textRotation="43" wrapText="1"/>
      <protection/>
    </xf>
    <xf numFmtId="0" fontId="0" fillId="11" borderId="42" xfId="0" applyFont="1" applyFill="1" applyBorder="1" applyAlignment="1" applyProtection="1">
      <alignment/>
      <protection/>
    </xf>
    <xf numFmtId="0" fontId="0" fillId="10" borderId="0" xfId="0" applyFont="1" applyFill="1" applyBorder="1" applyAlignment="1" applyProtection="1">
      <alignment/>
      <protection/>
    </xf>
    <xf numFmtId="0" fontId="0" fillId="10" borderId="0" xfId="0" applyFont="1" applyFill="1" applyAlignment="1" applyProtection="1">
      <alignment/>
      <protection/>
    </xf>
    <xf numFmtId="0" fontId="7" fillId="17" borderId="48" xfId="0" applyFont="1" applyFill="1" applyBorder="1" applyAlignment="1" applyProtection="1">
      <alignment vertical="center"/>
      <protection/>
    </xf>
    <xf numFmtId="0" fontId="7" fillId="17" borderId="9" xfId="0" applyFont="1" applyFill="1" applyBorder="1" applyAlignment="1" applyProtection="1">
      <alignment vertical="center"/>
      <protection/>
    </xf>
    <xf numFmtId="0" fontId="7" fillId="17" borderId="32" xfId="0" applyFont="1" applyFill="1" applyBorder="1" applyAlignment="1" applyProtection="1">
      <alignment vertical="center"/>
      <protection/>
    </xf>
    <xf numFmtId="0" fontId="0" fillId="11" borderId="0" xfId="0" applyFill="1" applyBorder="1" applyAlignment="1" applyProtection="1">
      <alignment/>
      <protection/>
    </xf>
    <xf numFmtId="0" fontId="21" fillId="17" borderId="49" xfId="0" applyFont="1" applyFill="1" applyBorder="1" applyAlignment="1" applyProtection="1">
      <alignment vertical="center"/>
      <protection/>
    </xf>
    <xf numFmtId="0" fontId="21" fillId="17" borderId="11" xfId="0" applyFont="1" applyFill="1" applyBorder="1" applyAlignment="1" applyProtection="1">
      <alignment vertical="center"/>
      <protection/>
    </xf>
    <xf numFmtId="0" fontId="5" fillId="2" borderId="4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10" fillId="18" borderId="47" xfId="0" applyFont="1" applyFill="1" applyBorder="1" applyAlignment="1" applyProtection="1">
      <alignment horizontal="center" vertical="center"/>
      <protection/>
    </xf>
    <xf numFmtId="0" fontId="10" fillId="18" borderId="45" xfId="0" applyFont="1" applyFill="1" applyBorder="1" applyAlignment="1" applyProtection="1">
      <alignment horizontal="center" vertical="center"/>
      <protection/>
    </xf>
    <xf numFmtId="0" fontId="10" fillId="18" borderId="44" xfId="0" applyFont="1" applyFill="1" applyBorder="1" applyAlignment="1" applyProtection="1">
      <alignment horizontal="center" vertical="center"/>
      <protection/>
    </xf>
    <xf numFmtId="0" fontId="19" fillId="2" borderId="22" xfId="0" applyFont="1" applyFill="1" applyBorder="1" applyAlignment="1" applyProtection="1">
      <alignment horizontal="center" vertical="center"/>
      <protection locked="0"/>
    </xf>
    <xf numFmtId="0" fontId="19" fillId="2" borderId="46" xfId="0" applyFont="1" applyFill="1" applyBorder="1" applyAlignment="1" applyProtection="1">
      <alignment horizontal="center" vertical="center"/>
      <protection locked="0"/>
    </xf>
    <xf numFmtId="0" fontId="19" fillId="2" borderId="36" xfId="0" applyFont="1" applyFill="1" applyBorder="1" applyAlignment="1" applyProtection="1">
      <alignment horizontal="center" vertical="center"/>
      <protection locked="0"/>
    </xf>
    <xf numFmtId="0" fontId="12" fillId="15" borderId="48" xfId="0" applyFont="1" applyFill="1" applyBorder="1" applyAlignment="1" applyProtection="1">
      <alignment horizontal="center" vertical="center"/>
      <protection/>
    </xf>
    <xf numFmtId="0" fontId="12" fillId="15" borderId="9" xfId="0" applyFont="1" applyFill="1" applyBorder="1" applyAlignment="1" applyProtection="1">
      <alignment horizontal="center" vertical="center"/>
      <protection/>
    </xf>
    <xf numFmtId="0" fontId="12" fillId="15" borderId="32" xfId="0" applyFont="1" applyFill="1" applyBorder="1" applyAlignment="1" applyProtection="1">
      <alignment horizontal="center" vertical="center"/>
      <protection/>
    </xf>
    <xf numFmtId="0" fontId="42" fillId="0" borderId="0" xfId="0" applyFont="1" applyFill="1" applyAlignment="1" applyProtection="1">
      <alignment/>
      <protection/>
    </xf>
    <xf numFmtId="0" fontId="38" fillId="7" borderId="50" xfId="0" applyFont="1" applyFill="1" applyBorder="1" applyAlignment="1" applyProtection="1">
      <alignment horizontal="center" vertical="center"/>
      <protection/>
    </xf>
    <xf numFmtId="0" fontId="38" fillId="7" borderId="51" xfId="0" applyFont="1" applyFill="1" applyBorder="1" applyAlignment="1" applyProtection="1">
      <alignment horizontal="center" vertical="center"/>
      <protection/>
    </xf>
    <xf numFmtId="0" fontId="38" fillId="7" borderId="52" xfId="0" applyFont="1" applyFill="1" applyBorder="1" applyAlignment="1" applyProtection="1">
      <alignment horizontal="center" vertical="center"/>
      <protection/>
    </xf>
    <xf numFmtId="0" fontId="14" fillId="2" borderId="0" xfId="0" applyFont="1" applyFill="1" applyAlignment="1" applyProtection="1">
      <alignment horizontal="justify" vertical="center"/>
      <protection/>
    </xf>
    <xf numFmtId="0" fontId="14" fillId="2" borderId="0" xfId="0" applyFont="1" applyFill="1" applyAlignment="1" applyProtection="1">
      <alignment horizontal="justify" vertical="center" wrapText="1"/>
      <protection/>
    </xf>
    <xf numFmtId="0" fontId="13" fillId="16" borderId="0" xfId="0" applyFont="1" applyFill="1" applyAlignment="1" applyProtection="1">
      <alignment horizontal="center" vertical="center"/>
      <protection/>
    </xf>
    <xf numFmtId="0" fontId="14" fillId="2" borderId="0" xfId="0" applyFont="1" applyFill="1" applyAlignment="1" applyProtection="1">
      <alignment horizontal="justify" wrapText="1"/>
      <protection/>
    </xf>
    <xf numFmtId="0" fontId="17" fillId="8" borderId="0" xfId="0" applyFont="1" applyFill="1" applyAlignment="1" applyProtection="1">
      <alignment vertical="center"/>
      <protection/>
    </xf>
    <xf numFmtId="0" fontId="14" fillId="7" borderId="0" xfId="0" applyFont="1" applyFill="1" applyAlignment="1" applyProtection="1">
      <alignment horizontal="justify" vertical="center"/>
      <protection/>
    </xf>
    <xf numFmtId="0" fontId="14" fillId="19" borderId="0" xfId="0" applyFont="1" applyFill="1" applyAlignment="1" applyProtection="1">
      <alignment horizontal="justify" vertical="center" wrapText="1"/>
      <protection/>
    </xf>
    <xf numFmtId="0" fontId="14" fillId="2" borderId="0" xfId="0" applyFont="1" applyFill="1" applyAlignment="1" applyProtection="1" quotePrefix="1">
      <alignment horizontal="justify" vertical="center" wrapText="1"/>
      <protection/>
    </xf>
    <xf numFmtId="0" fontId="14" fillId="2" borderId="0" xfId="0" applyFont="1" applyFill="1" applyBorder="1" applyAlignment="1" applyProtection="1">
      <alignment horizontal="justify" vertical="center" wrapText="1"/>
      <protection/>
    </xf>
    <xf numFmtId="0" fontId="2" fillId="2" borderId="0" xfId="0" applyFont="1" applyFill="1" applyAlignment="1" applyProtection="1">
      <alignment vertical="center" wrapText="1"/>
      <protection/>
    </xf>
    <xf numFmtId="0" fontId="0" fillId="12" borderId="47" xfId="0" applyFill="1" applyBorder="1" applyAlignment="1" applyProtection="1">
      <alignment/>
      <protection locked="0"/>
    </xf>
    <xf numFmtId="0" fontId="0" fillId="12" borderId="31" xfId="0" applyFill="1" applyBorder="1" applyAlignment="1" applyProtection="1">
      <alignment/>
      <protection locked="0"/>
    </xf>
    <xf numFmtId="0" fontId="0" fillId="12" borderId="44" xfId="0" applyFill="1" applyBorder="1" applyAlignment="1" applyProtection="1">
      <alignment/>
      <protection locked="0"/>
    </xf>
    <xf numFmtId="0" fontId="0" fillId="12" borderId="26" xfId="0" applyFill="1" applyBorder="1" applyAlignment="1" applyProtection="1">
      <alignment/>
      <protection locked="0"/>
    </xf>
    <xf numFmtId="0" fontId="12" fillId="6" borderId="31" xfId="0" applyFont="1" applyFill="1" applyBorder="1" applyAlignment="1" applyProtection="1">
      <alignment horizontal="center" vertical="center"/>
      <protection/>
    </xf>
    <xf numFmtId="0" fontId="12" fillId="6" borderId="26" xfId="0" applyFont="1" applyFill="1" applyBorder="1" applyAlignment="1" applyProtection="1">
      <alignment horizontal="center" vertical="center"/>
      <protection/>
    </xf>
    <xf numFmtId="0" fontId="1" fillId="8" borderId="41" xfId="0" applyFont="1" applyFill="1" applyBorder="1" applyAlignment="1" applyProtection="1">
      <alignment horizontal="center" vertical="center" wrapText="1"/>
      <protection/>
    </xf>
    <xf numFmtId="0" fontId="1" fillId="8" borderId="53" xfId="0" applyFont="1" applyFill="1" applyBorder="1" applyAlignment="1" applyProtection="1">
      <alignment horizontal="center" vertical="center" wrapText="1"/>
      <protection/>
    </xf>
    <xf numFmtId="0" fontId="1" fillId="8" borderId="28" xfId="0" applyFont="1" applyFill="1" applyBorder="1" applyAlignment="1" applyProtection="1">
      <alignment horizontal="center" vertical="center" wrapText="1"/>
      <protection/>
    </xf>
    <xf numFmtId="0" fontId="12" fillId="19" borderId="31" xfId="0" applyFont="1" applyFill="1" applyBorder="1" applyAlignment="1" applyProtection="1">
      <alignment horizontal="center" vertical="center"/>
      <protection/>
    </xf>
    <xf numFmtId="0" fontId="12" fillId="7" borderId="31" xfId="0" applyFont="1" applyFill="1" applyBorder="1" applyAlignment="1" applyProtection="1">
      <alignment horizontal="center" vertical="center"/>
      <protection/>
    </xf>
    <xf numFmtId="0" fontId="12" fillId="7" borderId="26" xfId="0" applyFont="1" applyFill="1" applyBorder="1" applyAlignment="1" applyProtection="1">
      <alignment horizontal="center" vertical="center"/>
      <protection/>
    </xf>
    <xf numFmtId="0" fontId="12" fillId="19" borderId="26" xfId="0" applyFont="1" applyFill="1" applyBorder="1" applyAlignment="1" applyProtection="1">
      <alignment horizontal="center" vertical="center"/>
      <protection/>
    </xf>
    <xf numFmtId="0" fontId="1" fillId="4" borderId="54" xfId="0" applyFont="1" applyFill="1" applyBorder="1" applyAlignment="1" applyProtection="1">
      <alignment horizontal="center" vertical="center" wrapText="1"/>
      <protection/>
    </xf>
    <xf numFmtId="0" fontId="1" fillId="4" borderId="55" xfId="0" applyFont="1" applyFill="1" applyBorder="1" applyAlignment="1" applyProtection="1">
      <alignment horizontal="center" vertical="center" wrapText="1"/>
      <protection/>
    </xf>
    <xf numFmtId="0" fontId="1" fillId="6" borderId="41" xfId="0" applyFont="1" applyFill="1" applyBorder="1" applyAlignment="1" applyProtection="1">
      <alignment horizontal="center" vertical="center" textRotation="90" wrapText="1"/>
      <protection/>
    </xf>
    <xf numFmtId="0" fontId="0" fillId="6" borderId="53" xfId="0" applyFill="1" applyBorder="1" applyAlignment="1">
      <alignment textRotation="90"/>
    </xf>
    <xf numFmtId="0" fontId="0" fillId="6" borderId="4" xfId="0" applyFill="1" applyBorder="1" applyAlignment="1">
      <alignment textRotation="90"/>
    </xf>
    <xf numFmtId="0" fontId="7" fillId="6" borderId="27" xfId="0" applyFont="1" applyFill="1" applyBorder="1" applyAlignment="1" applyProtection="1">
      <alignment horizontal="center"/>
      <protection/>
    </xf>
    <xf numFmtId="0" fontId="7" fillId="6" borderId="56" xfId="0" applyFont="1" applyFill="1" applyBorder="1" applyAlignment="1" applyProtection="1">
      <alignment horizontal="center"/>
      <protection/>
    </xf>
    <xf numFmtId="0" fontId="7" fillId="6" borderId="16" xfId="0" applyFont="1" applyFill="1" applyBorder="1" applyAlignment="1" applyProtection="1">
      <alignment horizontal="center"/>
      <protection/>
    </xf>
    <xf numFmtId="0" fontId="7" fillId="4" borderId="27" xfId="0" applyFont="1" applyFill="1" applyBorder="1" applyAlignment="1" applyProtection="1">
      <alignment horizontal="center" vertical="center"/>
      <protection/>
    </xf>
    <xf numFmtId="0" fontId="7" fillId="4" borderId="56" xfId="0" applyFont="1" applyFill="1" applyBorder="1" applyAlignment="1" applyProtection="1">
      <alignment horizontal="center" vertical="center"/>
      <protection/>
    </xf>
    <xf numFmtId="0" fontId="7" fillId="4" borderId="33" xfId="0" applyFont="1" applyFill="1" applyBorder="1" applyAlignment="1" applyProtection="1">
      <alignment horizontal="center" vertical="center"/>
      <protection/>
    </xf>
    <xf numFmtId="0" fontId="1" fillId="6" borderId="1" xfId="0" applyFont="1" applyFill="1" applyBorder="1" applyAlignment="1" applyProtection="1">
      <alignment horizontal="center" vertical="center" wrapText="1"/>
      <protection/>
    </xf>
    <xf numFmtId="0" fontId="1" fillId="6" borderId="57" xfId="0" applyFont="1" applyFill="1" applyBorder="1" applyAlignment="1" applyProtection="1">
      <alignment horizontal="center" vertical="center"/>
      <protection/>
    </xf>
    <xf numFmtId="0" fontId="1" fillId="6" borderId="58" xfId="0" applyFont="1" applyFill="1" applyBorder="1" applyAlignment="1" applyProtection="1">
      <alignment horizontal="center" vertical="center"/>
      <protection/>
    </xf>
    <xf numFmtId="20" fontId="12" fillId="6" borderId="59" xfId="0" applyNumberFormat="1" applyFont="1" applyFill="1" applyBorder="1" applyAlignment="1" applyProtection="1">
      <alignment horizontal="center" vertical="center" wrapText="1"/>
      <protection/>
    </xf>
    <xf numFmtId="20" fontId="12" fillId="6" borderId="60" xfId="0" applyNumberFormat="1" applyFont="1" applyFill="1" applyBorder="1" applyAlignment="1" applyProtection="1">
      <alignment horizontal="center" vertical="center" wrapText="1"/>
      <protection/>
    </xf>
    <xf numFmtId="0" fontId="12" fillId="13" borderId="48" xfId="0" applyFont="1" applyFill="1" applyBorder="1" applyAlignment="1" applyProtection="1">
      <alignment horizontal="center" vertical="center"/>
      <protection/>
    </xf>
    <xf numFmtId="0" fontId="12" fillId="13" borderId="9" xfId="0" applyFont="1" applyFill="1" applyBorder="1" applyAlignment="1" applyProtection="1">
      <alignment horizontal="center" vertical="center"/>
      <protection/>
    </xf>
    <xf numFmtId="0" fontId="12" fillId="13" borderId="10" xfId="0" applyFont="1" applyFill="1" applyBorder="1" applyAlignment="1" applyProtection="1">
      <alignment horizontal="center" vertical="center"/>
      <protection/>
    </xf>
    <xf numFmtId="0" fontId="1" fillId="17" borderId="59" xfId="0" applyFont="1" applyFill="1" applyBorder="1" applyAlignment="1" applyProtection="1">
      <alignment horizontal="center" vertical="center"/>
      <protection/>
    </xf>
    <xf numFmtId="0" fontId="1" fillId="17" borderId="61" xfId="0" applyFont="1" applyFill="1" applyBorder="1" applyAlignment="1" applyProtection="1">
      <alignment horizontal="center" vertical="center"/>
      <protection/>
    </xf>
    <xf numFmtId="0" fontId="1" fillId="17" borderId="60" xfId="0" applyFont="1" applyFill="1" applyBorder="1" applyAlignment="1" applyProtection="1">
      <alignment horizontal="center" vertical="center"/>
      <protection/>
    </xf>
    <xf numFmtId="0" fontId="1" fillId="6" borderId="41" xfId="0" applyFont="1" applyFill="1" applyBorder="1" applyAlignment="1" applyProtection="1">
      <alignment horizontal="center" vertical="center" wrapText="1"/>
      <protection/>
    </xf>
    <xf numFmtId="0" fontId="1" fillId="6" borderId="53" xfId="0" applyFont="1" applyFill="1" applyBorder="1" applyAlignment="1" applyProtection="1">
      <alignment horizontal="center" vertical="center" wrapText="1"/>
      <protection/>
    </xf>
    <xf numFmtId="0" fontId="1" fillId="6" borderId="4" xfId="0" applyFont="1" applyFill="1" applyBorder="1" applyAlignment="1" applyProtection="1">
      <alignment horizontal="center" vertical="center" wrapText="1"/>
      <protection/>
    </xf>
    <xf numFmtId="183" fontId="12" fillId="13" borderId="11" xfId="0" applyNumberFormat="1" applyFont="1" applyFill="1" applyBorder="1" applyAlignment="1" applyProtection="1">
      <alignment horizontal="center" vertical="center"/>
      <protection/>
    </xf>
    <xf numFmtId="183" fontId="12" fillId="13" borderId="32" xfId="0" applyNumberFormat="1" applyFont="1" applyFill="1" applyBorder="1" applyAlignment="1" applyProtection="1">
      <alignment horizontal="center" vertical="center"/>
      <protection/>
    </xf>
    <xf numFmtId="0" fontId="1" fillId="16" borderId="47" xfId="0" applyFont="1" applyFill="1" applyBorder="1" applyAlignment="1" applyProtection="1">
      <alignment horizontal="center" vertical="center"/>
      <protection/>
    </xf>
    <xf numFmtId="0" fontId="1" fillId="16" borderId="62" xfId="0" applyFont="1" applyFill="1" applyBorder="1" applyAlignment="1" applyProtection="1">
      <alignment horizontal="center" vertical="center"/>
      <protection/>
    </xf>
    <xf numFmtId="0" fontId="1" fillId="16" borderId="45" xfId="0" applyFont="1" applyFill="1" applyBorder="1" applyAlignment="1" applyProtection="1">
      <alignment horizontal="center" vertical="center"/>
      <protection/>
    </xf>
    <xf numFmtId="0" fontId="1" fillId="16" borderId="38" xfId="0" applyFont="1" applyFill="1" applyBorder="1" applyAlignment="1" applyProtection="1">
      <alignment horizontal="center" vertical="center"/>
      <protection/>
    </xf>
    <xf numFmtId="0" fontId="1" fillId="16" borderId="44" xfId="0" applyFont="1" applyFill="1" applyBorder="1" applyAlignment="1" applyProtection="1">
      <alignment horizontal="center" vertical="center"/>
      <protection/>
    </xf>
    <xf numFmtId="0" fontId="1" fillId="16" borderId="25" xfId="0" applyFont="1" applyFill="1" applyBorder="1" applyAlignment="1" applyProtection="1">
      <alignment horizontal="center" vertical="center"/>
      <protection/>
    </xf>
    <xf numFmtId="0" fontId="5" fillId="4" borderId="48" xfId="0" applyFont="1" applyFill="1" applyBorder="1" applyAlignment="1" applyProtection="1">
      <alignment horizontal="center"/>
      <protection/>
    </xf>
    <xf numFmtId="0" fontId="5" fillId="4" borderId="9" xfId="0" applyFont="1" applyFill="1" applyBorder="1" applyAlignment="1" applyProtection="1">
      <alignment horizontal="center"/>
      <protection/>
    </xf>
    <xf numFmtId="0" fontId="1" fillId="6" borderId="63" xfId="0" applyFont="1" applyFill="1" applyBorder="1" applyAlignment="1" applyProtection="1">
      <alignment horizontal="center" vertical="center"/>
      <protection/>
    </xf>
    <xf numFmtId="0" fontId="1" fillId="6" borderId="64" xfId="0" applyFont="1" applyFill="1" applyBorder="1" applyAlignment="1" applyProtection="1">
      <alignment horizontal="center" vertical="center"/>
      <protection/>
    </xf>
    <xf numFmtId="0" fontId="1" fillId="4" borderId="28" xfId="0" applyFont="1" applyFill="1" applyBorder="1" applyAlignment="1" applyProtection="1">
      <alignment horizontal="center" vertical="center" wrapText="1"/>
      <protection/>
    </xf>
    <xf numFmtId="0" fontId="1" fillId="4" borderId="19" xfId="0" applyFont="1" applyFill="1" applyBorder="1" applyAlignment="1" applyProtection="1">
      <alignment horizontal="center" vertical="center" wrapText="1"/>
      <protection/>
    </xf>
    <xf numFmtId="0" fontId="1" fillId="4" borderId="6" xfId="0" applyFont="1" applyFill="1" applyBorder="1" applyAlignment="1" applyProtection="1">
      <alignment horizontal="center" vertical="center" wrapText="1"/>
      <protection/>
    </xf>
    <xf numFmtId="0" fontId="1" fillId="4" borderId="20" xfId="0" applyFont="1" applyFill="1" applyBorder="1" applyAlignment="1" applyProtection="1">
      <alignment horizontal="center" vertical="center" wrapText="1"/>
      <protection/>
    </xf>
    <xf numFmtId="0" fontId="32" fillId="3" borderId="1" xfId="0" applyFont="1" applyFill="1" applyBorder="1" applyAlignment="1">
      <alignment textRotation="90"/>
    </xf>
    <xf numFmtId="0" fontId="0" fillId="3" borderId="12" xfId="0" applyFont="1" applyFill="1" applyBorder="1" applyAlignment="1" applyProtection="1">
      <alignment textRotation="90"/>
      <protection/>
    </xf>
    <xf numFmtId="0" fontId="30" fillId="3" borderId="1" xfId="0" applyFont="1" applyFill="1" applyBorder="1" applyAlignment="1" applyProtection="1">
      <alignment textRotation="90"/>
      <protection/>
    </xf>
    <xf numFmtId="0" fontId="31" fillId="3" borderId="1" xfId="0" applyFont="1" applyFill="1" applyBorder="1" applyAlignment="1">
      <alignment textRotation="90"/>
    </xf>
    <xf numFmtId="0" fontId="27" fillId="3" borderId="1" xfId="0" applyFont="1" applyFill="1" applyBorder="1" applyAlignment="1">
      <alignment textRotation="90"/>
    </xf>
    <xf numFmtId="0" fontId="1" fillId="6" borderId="53" xfId="0" applyFont="1" applyFill="1" applyBorder="1" applyAlignment="1" applyProtection="1">
      <alignment horizontal="center" vertical="center" textRotation="90" wrapText="1"/>
      <protection/>
    </xf>
    <xf numFmtId="0" fontId="1" fillId="6" borderId="4" xfId="0" applyFont="1" applyFill="1" applyBorder="1" applyAlignment="1" applyProtection="1">
      <alignment horizontal="center" vertical="center" textRotation="90" wrapText="1"/>
      <protection/>
    </xf>
    <xf numFmtId="0" fontId="0" fillId="3" borderId="12" xfId="0" applyFont="1" applyFill="1" applyBorder="1" applyAlignment="1" applyProtection="1">
      <alignment textRotation="90"/>
      <protection/>
    </xf>
    <xf numFmtId="0" fontId="0" fillId="3" borderId="12" xfId="0" applyFont="1" applyFill="1" applyBorder="1" applyAlignment="1" applyProtection="1">
      <alignment horizontal="center" textRotation="90"/>
      <protection/>
    </xf>
    <xf numFmtId="0" fontId="32" fillId="3" borderId="1" xfId="0" applyFont="1" applyFill="1" applyBorder="1" applyAlignment="1">
      <alignment textRotation="90"/>
    </xf>
    <xf numFmtId="0" fontId="0" fillId="3" borderId="12" xfId="0" applyFont="1" applyFill="1" applyBorder="1" applyAlignment="1" applyProtection="1">
      <alignment horizontal="right" textRotation="90"/>
      <protection/>
    </xf>
    <xf numFmtId="20" fontId="26" fillId="6" borderId="59" xfId="0" applyNumberFormat="1" applyFont="1" applyFill="1" applyBorder="1" applyAlignment="1" applyProtection="1">
      <alignment horizontal="center" vertical="center" wrapText="1"/>
      <protection/>
    </xf>
    <xf numFmtId="20" fontId="26" fillId="6" borderId="60" xfId="0" applyNumberFormat="1" applyFont="1" applyFill="1" applyBorder="1" applyAlignment="1" applyProtection="1">
      <alignment horizontal="center" vertical="center" wrapText="1"/>
      <protection/>
    </xf>
    <xf numFmtId="183" fontId="6" fillId="20" borderId="11" xfId="0" applyNumberFormat="1" applyFont="1" applyFill="1" applyBorder="1" applyAlignment="1" applyProtection="1">
      <alignment horizontal="center" vertical="center"/>
      <protection/>
    </xf>
    <xf numFmtId="183" fontId="6" fillId="20" borderId="32" xfId="0" applyNumberFormat="1" applyFont="1" applyFill="1" applyBorder="1" applyAlignment="1" applyProtection="1">
      <alignment horizontal="center" vertical="center"/>
      <protection/>
    </xf>
    <xf numFmtId="0" fontId="40" fillId="21" borderId="47" xfId="0" applyFont="1" applyFill="1" applyBorder="1" applyAlignment="1" applyProtection="1">
      <alignment horizontal="center" vertical="center" wrapText="1"/>
      <protection/>
    </xf>
    <xf numFmtId="0" fontId="40" fillId="21" borderId="22" xfId="0" applyFont="1" applyFill="1" applyBorder="1" applyAlignment="1" applyProtection="1">
      <alignment horizontal="center" vertical="center" wrapText="1"/>
      <protection/>
    </xf>
    <xf numFmtId="0" fontId="40" fillId="21" borderId="44" xfId="0" applyFont="1" applyFill="1" applyBorder="1" applyAlignment="1" applyProtection="1">
      <alignment horizontal="center" vertical="center" wrapText="1"/>
      <protection/>
    </xf>
    <xf numFmtId="0" fontId="40" fillId="21" borderId="36" xfId="0" applyFont="1" applyFill="1" applyBorder="1" applyAlignment="1" applyProtection="1">
      <alignment horizontal="center" vertical="center" wrapText="1"/>
      <protection/>
    </xf>
    <xf numFmtId="0" fontId="9" fillId="6" borderId="48" xfId="0" applyFont="1" applyFill="1" applyBorder="1" applyAlignment="1" applyProtection="1">
      <alignment horizontal="center" vertical="center"/>
      <protection/>
    </xf>
    <xf numFmtId="0" fontId="9" fillId="6" borderId="9" xfId="0" applyFont="1" applyFill="1" applyBorder="1" applyAlignment="1" applyProtection="1">
      <alignment horizontal="center" vertical="center"/>
      <protection/>
    </xf>
    <xf numFmtId="0" fontId="7" fillId="19" borderId="15" xfId="0" applyFont="1" applyFill="1" applyBorder="1" applyAlignment="1" applyProtection="1">
      <alignment vertical="center"/>
      <protection/>
    </xf>
    <xf numFmtId="0" fontId="7" fillId="19" borderId="27" xfId="0" applyFont="1" applyFill="1" applyBorder="1" applyAlignment="1" applyProtection="1">
      <alignment vertical="center"/>
      <protection/>
    </xf>
    <xf numFmtId="0" fontId="7" fillId="19" borderId="12" xfId="0" applyFont="1" applyFill="1" applyBorder="1" applyAlignment="1" applyProtection="1">
      <alignment vertical="center"/>
      <protection/>
    </xf>
    <xf numFmtId="0" fontId="7" fillId="19" borderId="19" xfId="0" applyFont="1" applyFill="1" applyBorder="1" applyAlignment="1" applyProtection="1">
      <alignment vertical="center"/>
      <protection/>
    </xf>
    <xf numFmtId="0" fontId="6" fillId="3" borderId="47" xfId="0" applyFont="1" applyFill="1" applyBorder="1" applyAlignment="1" applyProtection="1">
      <alignment horizontal="center" vertical="center"/>
      <protection/>
    </xf>
    <xf numFmtId="0" fontId="6" fillId="3" borderId="31" xfId="0" applyFont="1" applyFill="1" applyBorder="1" applyAlignment="1" applyProtection="1">
      <alignment horizontal="center" vertical="center"/>
      <protection/>
    </xf>
    <xf numFmtId="0" fontId="0" fillId="12" borderId="59" xfId="0" applyFill="1" applyBorder="1" applyAlignment="1" applyProtection="1">
      <alignment/>
      <protection locked="0"/>
    </xf>
    <xf numFmtId="0" fontId="0" fillId="12" borderId="60" xfId="0" applyFill="1" applyBorder="1" applyAlignment="1" applyProtection="1">
      <alignment/>
      <protection locked="0"/>
    </xf>
    <xf numFmtId="0" fontId="39" fillId="18" borderId="47" xfId="0" applyFont="1" applyFill="1" applyBorder="1" applyAlignment="1" applyProtection="1">
      <alignment horizontal="center" vertical="center"/>
      <protection/>
    </xf>
    <xf numFmtId="0" fontId="39" fillId="18" borderId="31" xfId="0" applyFont="1" applyFill="1" applyBorder="1" applyAlignment="1" applyProtection="1">
      <alignment horizontal="center" vertical="center"/>
      <protection/>
    </xf>
    <xf numFmtId="0" fontId="39" fillId="18" borderId="22" xfId="0" applyFont="1" applyFill="1" applyBorder="1" applyAlignment="1" applyProtection="1">
      <alignment horizontal="center" vertical="center"/>
      <protection/>
    </xf>
    <xf numFmtId="0" fontId="39" fillId="18" borderId="44" xfId="0" applyFont="1" applyFill="1" applyBorder="1" applyAlignment="1" applyProtection="1">
      <alignment horizontal="center" vertical="center"/>
      <protection/>
    </xf>
    <xf numFmtId="0" fontId="39" fillId="18" borderId="26" xfId="0" applyFont="1" applyFill="1" applyBorder="1" applyAlignment="1" applyProtection="1">
      <alignment horizontal="center" vertical="center"/>
      <protection/>
    </xf>
    <xf numFmtId="0" fontId="39" fillId="18" borderId="36" xfId="0" applyFont="1" applyFill="1" applyBorder="1" applyAlignment="1" applyProtection="1">
      <alignment horizontal="center" vertical="center"/>
      <protection/>
    </xf>
    <xf numFmtId="0" fontId="6" fillId="20" borderId="48" xfId="0" applyFont="1" applyFill="1" applyBorder="1" applyAlignment="1" applyProtection="1">
      <alignment horizontal="center" vertical="center" wrapText="1"/>
      <protection/>
    </xf>
    <xf numFmtId="0" fontId="6" fillId="20" borderId="10" xfId="0" applyFont="1" applyFill="1" applyBorder="1" applyAlignment="1" applyProtection="1">
      <alignment horizontal="center" vertical="center" wrapText="1"/>
      <protection/>
    </xf>
    <xf numFmtId="0" fontId="7" fillId="19" borderId="13" xfId="0" applyFont="1" applyFill="1" applyBorder="1" applyAlignment="1" applyProtection="1">
      <alignment vertical="center"/>
      <protection/>
    </xf>
    <xf numFmtId="0" fontId="7" fillId="19" borderId="18" xfId="0" applyFont="1" applyFill="1" applyBorder="1" applyAlignment="1" applyProtection="1">
      <alignment vertical="center"/>
      <protection/>
    </xf>
    <xf numFmtId="0" fontId="9" fillId="22" borderId="0" xfId="0" applyFont="1" applyFill="1" applyAlignment="1">
      <alignment horizontal="center" vertical="center"/>
    </xf>
    <xf numFmtId="0" fontId="1" fillId="11" borderId="26" xfId="0" applyFont="1" applyFill="1" applyBorder="1" applyAlignment="1" applyProtection="1">
      <alignment horizontal="center" vertical="center"/>
      <protection hidden="1"/>
    </xf>
    <xf numFmtId="0" fontId="1" fillId="11" borderId="26" xfId="0" applyFont="1" applyFill="1" applyBorder="1" applyAlignment="1" applyProtection="1">
      <alignment horizontal="center"/>
      <protection hidden="1"/>
    </xf>
    <xf numFmtId="0" fontId="1" fillId="3" borderId="26" xfId="0" applyFont="1" applyFill="1" applyBorder="1" applyAlignment="1" applyProtection="1">
      <alignment horizontal="center" vertical="center"/>
      <protection hidden="1"/>
    </xf>
    <xf numFmtId="0" fontId="5" fillId="0" borderId="0" xfId="0" applyFont="1" applyAlignment="1" applyProtection="1">
      <alignment horizontal="left"/>
      <protection/>
    </xf>
    <xf numFmtId="0" fontId="20" fillId="19" borderId="47" xfId="0" applyFont="1" applyFill="1" applyBorder="1" applyAlignment="1" applyProtection="1">
      <alignment horizontal="center" vertical="center" wrapText="1"/>
      <protection/>
    </xf>
    <xf numFmtId="0" fontId="20" fillId="19" borderId="31" xfId="0" applyFont="1" applyFill="1" applyBorder="1" applyAlignment="1" applyProtection="1">
      <alignment horizontal="center" vertical="center" wrapText="1"/>
      <protection/>
    </xf>
    <xf numFmtId="0" fontId="20" fillId="19" borderId="22" xfId="0" applyFont="1" applyFill="1" applyBorder="1" applyAlignment="1" applyProtection="1">
      <alignment horizontal="center" vertical="center" wrapText="1"/>
      <protection/>
    </xf>
    <xf numFmtId="0" fontId="20" fillId="19" borderId="45" xfId="0" applyFont="1" applyFill="1" applyBorder="1" applyAlignment="1" applyProtection="1">
      <alignment horizontal="center" vertical="center" wrapText="1"/>
      <protection/>
    </xf>
    <xf numFmtId="0" fontId="20" fillId="19" borderId="0" xfId="0" applyFont="1" applyFill="1" applyBorder="1" applyAlignment="1" applyProtection="1">
      <alignment horizontal="center" vertical="center" wrapText="1"/>
      <protection/>
    </xf>
    <xf numFmtId="0" fontId="20" fillId="19" borderId="46" xfId="0" applyFont="1" applyFill="1" applyBorder="1" applyAlignment="1" applyProtection="1">
      <alignment horizontal="center" vertical="center" wrapText="1"/>
      <protection/>
    </xf>
    <xf numFmtId="0" fontId="20" fillId="19" borderId="44" xfId="0" applyFont="1" applyFill="1" applyBorder="1" applyAlignment="1" applyProtection="1">
      <alignment horizontal="center" vertical="center" wrapText="1"/>
      <protection/>
    </xf>
    <xf numFmtId="0" fontId="20" fillId="19" borderId="26" xfId="0" applyFont="1" applyFill="1" applyBorder="1" applyAlignment="1" applyProtection="1">
      <alignment horizontal="center" vertical="center" wrapText="1"/>
      <protection/>
    </xf>
    <xf numFmtId="0" fontId="20" fillId="19" borderId="36" xfId="0" applyFont="1" applyFill="1" applyBorder="1" applyAlignment="1" applyProtection="1">
      <alignment horizontal="center" vertical="center" wrapText="1"/>
      <protection/>
    </xf>
  </cellXfs>
  <cellStyles count="6">
    <cellStyle name="Normal" xfId="0"/>
    <cellStyle name="Comma" xfId="15"/>
    <cellStyle name="Comma [0]" xfId="16"/>
    <cellStyle name="Percent" xfId="17"/>
    <cellStyle name="Currency" xfId="18"/>
    <cellStyle name="Currency [0]" xfId="19"/>
  </cellStyles>
  <dxfs count="8">
    <dxf>
      <fill>
        <patternFill>
          <bgColor rgb="FF3366FF"/>
        </patternFill>
      </fill>
      <border/>
    </dxf>
    <dxf>
      <fill>
        <patternFill>
          <bgColor rgb="FF00FF00"/>
        </patternFill>
      </fill>
      <border/>
    </dxf>
    <dxf>
      <font>
        <b/>
        <i val="0"/>
      </font>
      <fill>
        <patternFill>
          <bgColor rgb="FF00FF00"/>
        </patternFill>
      </fill>
      <border/>
    </dxf>
    <dxf>
      <font>
        <b/>
        <i val="0"/>
        <color rgb="FFFF0000"/>
      </font>
      <border/>
    </dxf>
    <dxf>
      <font>
        <b/>
        <i/>
        <color rgb="FF0000FF"/>
      </font>
      <border/>
    </dxf>
    <dxf>
      <font>
        <b/>
        <i/>
        <color rgb="FFFF0000"/>
      </font>
      <border/>
    </dxf>
    <dxf>
      <fill>
        <patternFill>
          <bgColor rgb="FFFFCC00"/>
        </patternFill>
      </fill>
      <border/>
    </dxf>
    <dxf>
      <font>
        <b/>
        <i val="0"/>
      </font>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N!A1" /><Relationship Id="rId2" Type="http://schemas.openxmlformats.org/officeDocument/2006/relationships/hyperlink" Target="#FEB!A1" /><Relationship Id="rId3" Type="http://schemas.openxmlformats.org/officeDocument/2006/relationships/hyperlink" Target="#MAR!A1" /><Relationship Id="rId4" Type="http://schemas.openxmlformats.org/officeDocument/2006/relationships/hyperlink" Target="#APR!A1" /><Relationship Id="rId5" Type="http://schemas.openxmlformats.org/officeDocument/2006/relationships/hyperlink" Target="#MAG!A1" /><Relationship Id="rId6" Type="http://schemas.openxmlformats.org/officeDocument/2006/relationships/hyperlink" Target="#GIU!A1" /><Relationship Id="rId7" Type="http://schemas.openxmlformats.org/officeDocument/2006/relationships/hyperlink" Target="#LUG!A1" /><Relationship Id="rId8" Type="http://schemas.openxmlformats.org/officeDocument/2006/relationships/hyperlink" Target="#SET!A1" /><Relationship Id="rId9" Type="http://schemas.openxmlformats.org/officeDocument/2006/relationships/hyperlink" Target="#OTT!A1" /><Relationship Id="rId10" Type="http://schemas.openxmlformats.org/officeDocument/2006/relationships/hyperlink" Target="#NOV!A1" /><Relationship Id="rId11" Type="http://schemas.openxmlformats.org/officeDocument/2006/relationships/hyperlink" Target="#DIC!A1" /><Relationship Id="rId12" Type="http://schemas.openxmlformats.org/officeDocument/2006/relationships/hyperlink" Target="#AGO!A1" /><Relationship Id="rId13" Type="http://schemas.openxmlformats.org/officeDocument/2006/relationships/hyperlink" Target="#RIEP!E2" /><Relationship Id="rId14" Type="http://schemas.openxmlformats.org/officeDocument/2006/relationships/hyperlink" Target="#ISTR!A2" /><Relationship Id="rId15" Type="http://schemas.openxmlformats.org/officeDocument/2006/relationships/image" Target="../media/image1.wmf" /><Relationship Id="rId16" Type="http://schemas.openxmlformats.org/officeDocument/2006/relationships/hyperlink" Target="#'2006'!B1" /><Relationship Id="rId17" Type="http://schemas.openxmlformats.org/officeDocument/2006/relationships/hyperlink" Target="#'2007'!B1" /><Relationship Id="rId18" Type="http://schemas.openxmlformats.org/officeDocument/2006/relationships/hyperlink" Target="#'2008'!B1" /><Relationship Id="rId19" Type="http://schemas.openxmlformats.org/officeDocument/2006/relationships/hyperlink" Target="#'2009'!B1" /><Relationship Id="rId20" Type="http://schemas.openxmlformats.org/officeDocument/2006/relationships/hyperlink" Target="#'2010'!B1" /><Relationship Id="rId21" Type="http://schemas.openxmlformats.org/officeDocument/2006/relationships/hyperlink" Target="#GEN!A1" /><Relationship Id="rId22" Type="http://schemas.openxmlformats.org/officeDocument/2006/relationships/hyperlink" Target="#FEB!A1" /><Relationship Id="rId23" Type="http://schemas.openxmlformats.org/officeDocument/2006/relationships/hyperlink" Target="#MAR!A1" /><Relationship Id="rId24" Type="http://schemas.openxmlformats.org/officeDocument/2006/relationships/hyperlink" Target="#APR!A1" /><Relationship Id="rId25" Type="http://schemas.openxmlformats.org/officeDocument/2006/relationships/hyperlink" Target="#MAG!A1" /><Relationship Id="rId26" Type="http://schemas.openxmlformats.org/officeDocument/2006/relationships/hyperlink" Target="#GIU!A1" /><Relationship Id="rId27" Type="http://schemas.openxmlformats.org/officeDocument/2006/relationships/hyperlink" Target="#LUG!A1" /><Relationship Id="rId28" Type="http://schemas.openxmlformats.org/officeDocument/2006/relationships/hyperlink" Target="#SET!A1" /><Relationship Id="rId29" Type="http://schemas.openxmlformats.org/officeDocument/2006/relationships/hyperlink" Target="#OTT!A1" /><Relationship Id="rId30" Type="http://schemas.openxmlformats.org/officeDocument/2006/relationships/hyperlink" Target="#NOV!A1" /><Relationship Id="rId31" Type="http://schemas.openxmlformats.org/officeDocument/2006/relationships/hyperlink" Target="#DIC!A1" /><Relationship Id="rId32" Type="http://schemas.openxmlformats.org/officeDocument/2006/relationships/hyperlink" Target="#AGO!A1" /><Relationship Id="rId33" Type="http://schemas.openxmlformats.org/officeDocument/2006/relationships/hyperlink" Target="#RIEP!E2" /><Relationship Id="rId34" Type="http://schemas.openxmlformats.org/officeDocument/2006/relationships/hyperlink" Target="#ISTR!A2" /><Relationship Id="rId35" Type="http://schemas.openxmlformats.org/officeDocument/2006/relationships/hyperlink" Target="#'2006'!B1" /><Relationship Id="rId36" Type="http://schemas.openxmlformats.org/officeDocument/2006/relationships/hyperlink" Target="#'2007'!B1" /><Relationship Id="rId37" Type="http://schemas.openxmlformats.org/officeDocument/2006/relationships/hyperlink" Target="#'2008'!B1" /><Relationship Id="rId38" Type="http://schemas.openxmlformats.org/officeDocument/2006/relationships/hyperlink" Target="#'2009'!B1" /><Relationship Id="rId39" Type="http://schemas.openxmlformats.org/officeDocument/2006/relationships/hyperlink" Target="#'2010'!B1" /></Relationships>
</file>

<file path=xl/drawings/_rels/drawing10.xml.rels><?xml version="1.0" encoding="utf-8" standalone="yes"?><Relationships xmlns="http://schemas.openxmlformats.org/package/2006/relationships"><Relationship Id="rId1" Type="http://schemas.openxmlformats.org/officeDocument/2006/relationships/hyperlink" Target="#MENU!J14" /></Relationships>
</file>

<file path=xl/drawings/_rels/drawing11.xml.rels><?xml version="1.0" encoding="utf-8" standalone="yes"?><Relationships xmlns="http://schemas.openxmlformats.org/package/2006/relationships"><Relationship Id="rId1" Type="http://schemas.openxmlformats.org/officeDocument/2006/relationships/hyperlink" Target="#MENU!J14" /></Relationships>
</file>

<file path=xl/drawings/_rels/drawing12.xml.rels><?xml version="1.0" encoding="utf-8" standalone="yes"?><Relationships xmlns="http://schemas.openxmlformats.org/package/2006/relationships"><Relationship Id="rId1" Type="http://schemas.openxmlformats.org/officeDocument/2006/relationships/hyperlink" Target="#MENU!J14" /></Relationships>
</file>

<file path=xl/drawings/_rels/drawing13.xml.rels><?xml version="1.0" encoding="utf-8" standalone="yes"?><Relationships xmlns="http://schemas.openxmlformats.org/package/2006/relationships"><Relationship Id="rId1" Type="http://schemas.openxmlformats.org/officeDocument/2006/relationships/hyperlink" Target="#MENU!J14" /></Relationships>
</file>

<file path=xl/drawings/_rels/drawing14.xml.rels><?xml version="1.0" encoding="utf-8" standalone="yes"?><Relationships xmlns="http://schemas.openxmlformats.org/package/2006/relationships"><Relationship Id="rId1" Type="http://schemas.openxmlformats.org/officeDocument/2006/relationships/hyperlink" Target="#MENU!J14" /></Relationships>
</file>

<file path=xl/drawings/_rels/drawing15.xml.rels><?xml version="1.0" encoding="utf-8" standalone="yes"?><Relationships xmlns="http://schemas.openxmlformats.org/package/2006/relationships"><Relationship Id="rId1" Type="http://schemas.openxmlformats.org/officeDocument/2006/relationships/hyperlink" Target="#MENU!J14" /></Relationships>
</file>

<file path=xl/drawings/_rels/drawing16.xml.rels><?xml version="1.0" encoding="utf-8" standalone="yes"?><Relationships xmlns="http://schemas.openxmlformats.org/package/2006/relationships"><Relationship Id="rId1" Type="http://schemas.openxmlformats.org/officeDocument/2006/relationships/hyperlink" Target="#MENU!J14" /></Relationships>
</file>

<file path=xl/drawings/_rels/drawing17.xml.rels><?xml version="1.0" encoding="utf-8" standalone="yes"?><Relationships xmlns="http://schemas.openxmlformats.org/package/2006/relationships"><Relationship Id="rId1" Type="http://schemas.openxmlformats.org/officeDocument/2006/relationships/hyperlink" Target="#MENU!J14" /></Relationships>
</file>

<file path=xl/drawings/_rels/drawing18.xml.rels><?xml version="1.0" encoding="utf-8" standalone="yes"?><Relationships xmlns="http://schemas.openxmlformats.org/package/2006/relationships"><Relationship Id="rId1" Type="http://schemas.openxmlformats.org/officeDocument/2006/relationships/hyperlink" Target="#MENU!J14" /></Relationships>
</file>

<file path=xl/drawings/_rels/drawing19.xml.rels><?xml version="1.0" encoding="utf-8" standalone="yes"?><Relationships xmlns="http://schemas.openxmlformats.org/package/2006/relationships"><Relationship Id="rId1" Type="http://schemas.openxmlformats.org/officeDocument/2006/relationships/hyperlink" Target="#MENU!J14" /></Relationships>
</file>

<file path=xl/drawings/_rels/drawing2.xml.rels><?xml version="1.0" encoding="utf-8" standalone="yes"?><Relationships xmlns="http://schemas.openxmlformats.org/package/2006/relationships"><Relationship Id="rId1" Type="http://schemas.openxmlformats.org/officeDocument/2006/relationships/hyperlink" Target="#MENU!J14" /></Relationships>
</file>

<file path=xl/drawings/_rels/drawing20.xml.rels><?xml version="1.0" encoding="utf-8" standalone="yes"?><Relationships xmlns="http://schemas.openxmlformats.org/package/2006/relationships"><Relationship Id="rId1" Type="http://schemas.openxmlformats.org/officeDocument/2006/relationships/hyperlink" Target="#MENU!J14" /></Relationships>
</file>

<file path=xl/drawings/_rels/drawing3.xml.rels><?xml version="1.0" encoding="utf-8" standalone="yes"?><Relationships xmlns="http://schemas.openxmlformats.org/package/2006/relationships"><Relationship Id="rId1" Type="http://schemas.openxmlformats.org/officeDocument/2006/relationships/hyperlink" Target="#MENU!J14" /></Relationships>
</file>

<file path=xl/drawings/_rels/drawing4.xml.rels><?xml version="1.0" encoding="utf-8" standalone="yes"?><Relationships xmlns="http://schemas.openxmlformats.org/package/2006/relationships"><Relationship Id="rId1" Type="http://schemas.openxmlformats.org/officeDocument/2006/relationships/hyperlink" Target="#MENU!J14" /></Relationships>
</file>

<file path=xl/drawings/_rels/drawing5.xml.rels><?xml version="1.0" encoding="utf-8" standalone="yes"?><Relationships xmlns="http://schemas.openxmlformats.org/package/2006/relationships"><Relationship Id="rId1" Type="http://schemas.openxmlformats.org/officeDocument/2006/relationships/hyperlink" Target="#MENU!J14" /></Relationships>
</file>

<file path=xl/drawings/_rels/drawing6.xml.rels><?xml version="1.0" encoding="utf-8" standalone="yes"?><Relationships xmlns="http://schemas.openxmlformats.org/package/2006/relationships"><Relationship Id="rId1" Type="http://schemas.openxmlformats.org/officeDocument/2006/relationships/hyperlink" Target="#MENU!J14" /></Relationships>
</file>

<file path=xl/drawings/_rels/drawing7.xml.rels><?xml version="1.0" encoding="utf-8" standalone="yes"?><Relationships xmlns="http://schemas.openxmlformats.org/package/2006/relationships"><Relationship Id="rId1" Type="http://schemas.openxmlformats.org/officeDocument/2006/relationships/hyperlink" Target="#MENU!J14" /></Relationships>
</file>

<file path=xl/drawings/_rels/drawing8.xml.rels><?xml version="1.0" encoding="utf-8" standalone="yes"?><Relationships xmlns="http://schemas.openxmlformats.org/package/2006/relationships"><Relationship Id="rId1" Type="http://schemas.openxmlformats.org/officeDocument/2006/relationships/hyperlink" Target="#MENU!J14" /></Relationships>
</file>

<file path=xl/drawings/_rels/drawing9.xml.rels><?xml version="1.0" encoding="utf-8" standalone="yes"?><Relationships xmlns="http://schemas.openxmlformats.org/package/2006/relationships"><Relationship Id="rId1" Type="http://schemas.openxmlformats.org/officeDocument/2006/relationships/hyperlink" Target="#MENU!J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xdr:row>
      <xdr:rowOff>0</xdr:rowOff>
    </xdr:from>
    <xdr:to>
      <xdr:col>11</xdr:col>
      <xdr:colOff>0</xdr:colOff>
      <xdr:row>4</xdr:row>
      <xdr:rowOff>0</xdr:rowOff>
    </xdr:to>
    <xdr:sp>
      <xdr:nvSpPr>
        <xdr:cNvPr id="1" name="Rectangle 1">
          <a:hlinkClick r:id="rId1"/>
        </xdr:cNvPr>
        <xdr:cNvSpPr>
          <a:spLocks/>
        </xdr:cNvSpPr>
      </xdr:nvSpPr>
      <xdr:spPr>
        <a:xfrm>
          <a:off x="6943725" y="923925"/>
          <a:ext cx="704850" cy="228600"/>
        </a:xfrm>
        <a:prstGeom prst="rect">
          <a:avLst/>
        </a:prstGeom>
        <a:gradFill rotWithShape="1">
          <a:gsLst>
            <a:gs pos="0">
              <a:srgbClr val="454545"/>
            </a:gs>
            <a:gs pos="50000">
              <a:srgbClr val="969696"/>
            </a:gs>
            <a:gs pos="100000">
              <a:srgbClr val="454545"/>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Gennaio</a:t>
          </a:r>
        </a:p>
      </xdr:txBody>
    </xdr:sp>
    <xdr:clientData/>
  </xdr:twoCellAnchor>
  <xdr:twoCellAnchor>
    <xdr:from>
      <xdr:col>10</xdr:col>
      <xdr:colOff>9525</xdr:colOff>
      <xdr:row>5</xdr:row>
      <xdr:rowOff>0</xdr:rowOff>
    </xdr:from>
    <xdr:to>
      <xdr:col>11</xdr:col>
      <xdr:colOff>0</xdr:colOff>
      <xdr:row>6</xdr:row>
      <xdr:rowOff>0</xdr:rowOff>
    </xdr:to>
    <xdr:sp>
      <xdr:nvSpPr>
        <xdr:cNvPr id="2" name="Rectangle 2">
          <a:hlinkClick r:id="rId2"/>
        </xdr:cNvPr>
        <xdr:cNvSpPr>
          <a:spLocks/>
        </xdr:cNvSpPr>
      </xdr:nvSpPr>
      <xdr:spPr>
        <a:xfrm>
          <a:off x="6943725" y="1209675"/>
          <a:ext cx="704850" cy="228600"/>
        </a:xfrm>
        <a:prstGeom prst="rect">
          <a:avLst/>
        </a:prstGeom>
        <a:gradFill rotWithShape="1">
          <a:gsLst>
            <a:gs pos="0">
              <a:srgbClr val="752F00"/>
            </a:gs>
            <a:gs pos="50000">
              <a:srgbClr val="FF6600"/>
            </a:gs>
            <a:gs pos="100000">
              <a:srgbClr val="752F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Febbraio</a:t>
          </a:r>
        </a:p>
      </xdr:txBody>
    </xdr:sp>
    <xdr:clientData/>
  </xdr:twoCellAnchor>
  <xdr:twoCellAnchor>
    <xdr:from>
      <xdr:col>10</xdr:col>
      <xdr:colOff>0</xdr:colOff>
      <xdr:row>7</xdr:row>
      <xdr:rowOff>9525</xdr:rowOff>
    </xdr:from>
    <xdr:to>
      <xdr:col>11</xdr:col>
      <xdr:colOff>0</xdr:colOff>
      <xdr:row>7</xdr:row>
      <xdr:rowOff>219075</xdr:rowOff>
    </xdr:to>
    <xdr:sp>
      <xdr:nvSpPr>
        <xdr:cNvPr id="3" name="Rectangle 3">
          <a:hlinkClick r:id="rId3"/>
        </xdr:cNvPr>
        <xdr:cNvSpPr>
          <a:spLocks/>
        </xdr:cNvSpPr>
      </xdr:nvSpPr>
      <xdr:spPr>
        <a:xfrm>
          <a:off x="6934200" y="1504950"/>
          <a:ext cx="714375" cy="209550"/>
        </a:xfrm>
        <a:prstGeom prst="rect">
          <a:avLst/>
        </a:prstGeom>
        <a:gradFill rotWithShape="1">
          <a:gsLst>
            <a:gs pos="0">
              <a:srgbClr val="3B3B00"/>
            </a:gs>
            <a:gs pos="50000">
              <a:srgbClr val="808000"/>
            </a:gs>
            <a:gs pos="100000">
              <a:srgbClr val="3B3B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Marzo</a:t>
          </a:r>
        </a:p>
      </xdr:txBody>
    </xdr:sp>
    <xdr:clientData/>
  </xdr:twoCellAnchor>
  <xdr:twoCellAnchor>
    <xdr:from>
      <xdr:col>10</xdr:col>
      <xdr:colOff>0</xdr:colOff>
      <xdr:row>9</xdr:row>
      <xdr:rowOff>9525</xdr:rowOff>
    </xdr:from>
    <xdr:to>
      <xdr:col>11</xdr:col>
      <xdr:colOff>0</xdr:colOff>
      <xdr:row>10</xdr:row>
      <xdr:rowOff>0</xdr:rowOff>
    </xdr:to>
    <xdr:sp>
      <xdr:nvSpPr>
        <xdr:cNvPr id="4" name="Rectangle 4">
          <a:hlinkClick r:id="rId4"/>
        </xdr:cNvPr>
        <xdr:cNvSpPr>
          <a:spLocks/>
        </xdr:cNvSpPr>
      </xdr:nvSpPr>
      <xdr:spPr>
        <a:xfrm>
          <a:off x="6934200" y="1790700"/>
          <a:ext cx="714375" cy="219075"/>
        </a:xfrm>
        <a:prstGeom prst="rect">
          <a:avLst/>
        </a:prstGeom>
        <a:gradFill rotWithShape="1">
          <a:gsLst>
            <a:gs pos="0">
              <a:srgbClr val="003B00"/>
            </a:gs>
            <a:gs pos="50000">
              <a:srgbClr val="008000"/>
            </a:gs>
            <a:gs pos="100000">
              <a:srgbClr val="003B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Aprile</a:t>
          </a:r>
        </a:p>
      </xdr:txBody>
    </xdr:sp>
    <xdr:clientData/>
  </xdr:twoCellAnchor>
  <xdr:twoCellAnchor>
    <xdr:from>
      <xdr:col>10</xdr:col>
      <xdr:colOff>9525</xdr:colOff>
      <xdr:row>10</xdr:row>
      <xdr:rowOff>38100</xdr:rowOff>
    </xdr:from>
    <xdr:to>
      <xdr:col>11</xdr:col>
      <xdr:colOff>0</xdr:colOff>
      <xdr:row>12</xdr:row>
      <xdr:rowOff>9525</xdr:rowOff>
    </xdr:to>
    <xdr:sp>
      <xdr:nvSpPr>
        <xdr:cNvPr id="5" name="Rectangle 5">
          <a:hlinkClick r:id="rId5"/>
        </xdr:cNvPr>
        <xdr:cNvSpPr>
          <a:spLocks/>
        </xdr:cNvSpPr>
      </xdr:nvSpPr>
      <xdr:spPr>
        <a:xfrm>
          <a:off x="6943725" y="2047875"/>
          <a:ext cx="704850" cy="257175"/>
        </a:xfrm>
        <a:prstGeom prst="rect">
          <a:avLst/>
        </a:prstGeom>
        <a:gradFill rotWithShape="1">
          <a:gsLst>
            <a:gs pos="0">
              <a:srgbClr val="003B3B"/>
            </a:gs>
            <a:gs pos="50000">
              <a:srgbClr val="008080"/>
            </a:gs>
            <a:gs pos="100000">
              <a:srgbClr val="003B3B"/>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Maggio</a:t>
          </a:r>
        </a:p>
      </xdr:txBody>
    </xdr:sp>
    <xdr:clientData/>
  </xdr:twoCellAnchor>
  <xdr:twoCellAnchor>
    <xdr:from>
      <xdr:col>10</xdr:col>
      <xdr:colOff>9525</xdr:colOff>
      <xdr:row>13</xdr:row>
      <xdr:rowOff>0</xdr:rowOff>
    </xdr:from>
    <xdr:to>
      <xdr:col>11</xdr:col>
      <xdr:colOff>0</xdr:colOff>
      <xdr:row>14</xdr:row>
      <xdr:rowOff>0</xdr:rowOff>
    </xdr:to>
    <xdr:sp>
      <xdr:nvSpPr>
        <xdr:cNvPr id="6" name="Rectangle 6">
          <a:hlinkClick r:id="rId6"/>
        </xdr:cNvPr>
        <xdr:cNvSpPr>
          <a:spLocks/>
        </xdr:cNvSpPr>
      </xdr:nvSpPr>
      <xdr:spPr>
        <a:xfrm>
          <a:off x="6943725" y="2352675"/>
          <a:ext cx="704850" cy="228600"/>
        </a:xfrm>
        <a:prstGeom prst="rect">
          <a:avLst/>
        </a:prstGeom>
        <a:gradFill rotWithShape="1">
          <a:gsLst>
            <a:gs pos="0">
              <a:srgbClr val="005E75"/>
            </a:gs>
            <a:gs pos="50000">
              <a:srgbClr val="00CCFF"/>
            </a:gs>
            <a:gs pos="100000">
              <a:srgbClr val="005E75"/>
            </a:gs>
          </a:gsLst>
          <a:lin ang="5400000" scaled="1"/>
        </a:gradFill>
        <a:ln w="9525" cmpd="sng">
          <a:solidFill>
            <a:srgbClr val="3366FF"/>
          </a:solidFill>
          <a:headEnd type="none"/>
          <a:tailEnd type="none"/>
        </a:ln>
      </xdr:spPr>
      <xdr:txBody>
        <a:bodyPr vertOverflow="clip" wrap="square" anchor="ctr"/>
        <a:p>
          <a:pPr algn="ctr">
            <a:defRPr/>
          </a:pPr>
          <a:r>
            <a:rPr lang="en-US" cap="none" sz="1000" b="1" i="1" u="none" baseline="0"/>
            <a:t>Giugno</a:t>
          </a:r>
        </a:p>
      </xdr:txBody>
    </xdr:sp>
    <xdr:clientData/>
  </xdr:twoCellAnchor>
  <xdr:twoCellAnchor>
    <xdr:from>
      <xdr:col>10</xdr:col>
      <xdr:colOff>9525</xdr:colOff>
      <xdr:row>15</xdr:row>
      <xdr:rowOff>0</xdr:rowOff>
    </xdr:from>
    <xdr:to>
      <xdr:col>11</xdr:col>
      <xdr:colOff>0</xdr:colOff>
      <xdr:row>16</xdr:row>
      <xdr:rowOff>0</xdr:rowOff>
    </xdr:to>
    <xdr:sp>
      <xdr:nvSpPr>
        <xdr:cNvPr id="7" name="Rectangle 7">
          <a:hlinkClick r:id="rId7"/>
        </xdr:cNvPr>
        <xdr:cNvSpPr>
          <a:spLocks/>
        </xdr:cNvSpPr>
      </xdr:nvSpPr>
      <xdr:spPr>
        <a:xfrm>
          <a:off x="6943725" y="2638425"/>
          <a:ext cx="704850" cy="228600"/>
        </a:xfrm>
        <a:prstGeom prst="rect">
          <a:avLst/>
        </a:prstGeom>
        <a:gradFill rotWithShape="1">
          <a:gsLst>
            <a:gs pos="0">
              <a:srgbClr val="2F2F46"/>
            </a:gs>
            <a:gs pos="50000">
              <a:srgbClr val="666699"/>
            </a:gs>
            <a:gs pos="100000">
              <a:srgbClr val="2F2F46"/>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Luglio</a:t>
          </a:r>
        </a:p>
      </xdr:txBody>
    </xdr:sp>
    <xdr:clientData/>
  </xdr:twoCellAnchor>
  <xdr:twoCellAnchor>
    <xdr:from>
      <xdr:col>10</xdr:col>
      <xdr:colOff>0</xdr:colOff>
      <xdr:row>19</xdr:row>
      <xdr:rowOff>0</xdr:rowOff>
    </xdr:from>
    <xdr:to>
      <xdr:col>11</xdr:col>
      <xdr:colOff>0</xdr:colOff>
      <xdr:row>20</xdr:row>
      <xdr:rowOff>0</xdr:rowOff>
    </xdr:to>
    <xdr:sp>
      <xdr:nvSpPr>
        <xdr:cNvPr id="8" name="Rectangle 8">
          <a:hlinkClick r:id="rId8"/>
        </xdr:cNvPr>
        <xdr:cNvSpPr>
          <a:spLocks/>
        </xdr:cNvSpPr>
      </xdr:nvSpPr>
      <xdr:spPr>
        <a:xfrm>
          <a:off x="6934200" y="3209925"/>
          <a:ext cx="714375" cy="228600"/>
        </a:xfrm>
        <a:prstGeom prst="rect">
          <a:avLst/>
        </a:prstGeom>
        <a:gradFill rotWithShape="1">
          <a:gsLst>
            <a:gs pos="0">
              <a:srgbClr val="750000"/>
            </a:gs>
            <a:gs pos="50000">
              <a:srgbClr val="FF0000"/>
            </a:gs>
            <a:gs pos="100000">
              <a:srgbClr val="7500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Settembre</a:t>
          </a:r>
        </a:p>
      </xdr:txBody>
    </xdr:sp>
    <xdr:clientData/>
  </xdr:twoCellAnchor>
  <xdr:twoCellAnchor>
    <xdr:from>
      <xdr:col>10</xdr:col>
      <xdr:colOff>0</xdr:colOff>
      <xdr:row>21</xdr:row>
      <xdr:rowOff>0</xdr:rowOff>
    </xdr:from>
    <xdr:to>
      <xdr:col>11</xdr:col>
      <xdr:colOff>0</xdr:colOff>
      <xdr:row>22</xdr:row>
      <xdr:rowOff>0</xdr:rowOff>
    </xdr:to>
    <xdr:sp>
      <xdr:nvSpPr>
        <xdr:cNvPr id="9" name="Rectangle 9">
          <a:hlinkClick r:id="rId9"/>
        </xdr:cNvPr>
        <xdr:cNvSpPr>
          <a:spLocks/>
        </xdr:cNvSpPr>
      </xdr:nvSpPr>
      <xdr:spPr>
        <a:xfrm>
          <a:off x="6934200" y="3495675"/>
          <a:ext cx="714375" cy="228600"/>
        </a:xfrm>
        <a:prstGeom prst="rect">
          <a:avLst/>
        </a:prstGeom>
        <a:gradFill rotWithShape="1">
          <a:gsLst>
            <a:gs pos="0">
              <a:srgbClr val="754600"/>
            </a:gs>
            <a:gs pos="50000">
              <a:srgbClr val="FF9900"/>
            </a:gs>
            <a:gs pos="100000">
              <a:srgbClr val="7546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Ottobre</a:t>
          </a:r>
        </a:p>
      </xdr:txBody>
    </xdr:sp>
    <xdr:clientData/>
  </xdr:twoCellAnchor>
  <xdr:twoCellAnchor>
    <xdr:from>
      <xdr:col>10</xdr:col>
      <xdr:colOff>0</xdr:colOff>
      <xdr:row>23</xdr:row>
      <xdr:rowOff>0</xdr:rowOff>
    </xdr:from>
    <xdr:to>
      <xdr:col>11</xdr:col>
      <xdr:colOff>0</xdr:colOff>
      <xdr:row>24</xdr:row>
      <xdr:rowOff>0</xdr:rowOff>
    </xdr:to>
    <xdr:sp>
      <xdr:nvSpPr>
        <xdr:cNvPr id="10" name="Rectangle 10">
          <a:hlinkClick r:id="rId10"/>
        </xdr:cNvPr>
        <xdr:cNvSpPr>
          <a:spLocks/>
        </xdr:cNvSpPr>
      </xdr:nvSpPr>
      <xdr:spPr>
        <a:xfrm>
          <a:off x="6934200" y="3781425"/>
          <a:ext cx="714375" cy="228600"/>
        </a:xfrm>
        <a:prstGeom prst="rect">
          <a:avLst/>
        </a:prstGeom>
        <a:gradFill rotWithShape="1">
          <a:gsLst>
            <a:gs pos="0">
              <a:srgbClr val="465E00"/>
            </a:gs>
            <a:gs pos="50000">
              <a:srgbClr val="99CC00"/>
            </a:gs>
            <a:gs pos="100000">
              <a:srgbClr val="465E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Novembre</a:t>
          </a:r>
        </a:p>
      </xdr:txBody>
    </xdr:sp>
    <xdr:clientData/>
  </xdr:twoCellAnchor>
  <xdr:twoCellAnchor>
    <xdr:from>
      <xdr:col>10</xdr:col>
      <xdr:colOff>0</xdr:colOff>
      <xdr:row>25</xdr:row>
      <xdr:rowOff>0</xdr:rowOff>
    </xdr:from>
    <xdr:to>
      <xdr:col>11</xdr:col>
      <xdr:colOff>0</xdr:colOff>
      <xdr:row>26</xdr:row>
      <xdr:rowOff>0</xdr:rowOff>
    </xdr:to>
    <xdr:sp>
      <xdr:nvSpPr>
        <xdr:cNvPr id="11" name="Rectangle 11">
          <a:hlinkClick r:id="rId11"/>
        </xdr:cNvPr>
        <xdr:cNvSpPr>
          <a:spLocks/>
        </xdr:cNvSpPr>
      </xdr:nvSpPr>
      <xdr:spPr>
        <a:xfrm>
          <a:off x="6934200" y="4067175"/>
          <a:ext cx="714375" cy="228600"/>
        </a:xfrm>
        <a:prstGeom prst="rect">
          <a:avLst/>
        </a:prstGeom>
        <a:gradFill rotWithShape="1">
          <a:gsLst>
            <a:gs pos="0">
              <a:srgbClr val="17462F"/>
            </a:gs>
            <a:gs pos="50000">
              <a:srgbClr val="339966"/>
            </a:gs>
            <a:gs pos="100000">
              <a:srgbClr val="17462F"/>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Dicembre</a:t>
          </a:r>
        </a:p>
      </xdr:txBody>
    </xdr:sp>
    <xdr:clientData/>
  </xdr:twoCellAnchor>
  <xdr:twoCellAnchor>
    <xdr:from>
      <xdr:col>10</xdr:col>
      <xdr:colOff>0</xdr:colOff>
      <xdr:row>17</xdr:row>
      <xdr:rowOff>0</xdr:rowOff>
    </xdr:from>
    <xdr:to>
      <xdr:col>11</xdr:col>
      <xdr:colOff>0</xdr:colOff>
      <xdr:row>18</xdr:row>
      <xdr:rowOff>0</xdr:rowOff>
    </xdr:to>
    <xdr:sp>
      <xdr:nvSpPr>
        <xdr:cNvPr id="12" name="Rectangle 12">
          <a:hlinkClick r:id="rId12"/>
        </xdr:cNvPr>
        <xdr:cNvSpPr>
          <a:spLocks/>
        </xdr:cNvSpPr>
      </xdr:nvSpPr>
      <xdr:spPr>
        <a:xfrm>
          <a:off x="6934200" y="2924175"/>
          <a:ext cx="714375" cy="228600"/>
        </a:xfrm>
        <a:prstGeom prst="rect">
          <a:avLst/>
        </a:prstGeom>
        <a:gradFill rotWithShape="1">
          <a:gsLst>
            <a:gs pos="0">
              <a:srgbClr val="3B3B3B"/>
            </a:gs>
            <a:gs pos="50000">
              <a:srgbClr val="808080"/>
            </a:gs>
            <a:gs pos="100000">
              <a:srgbClr val="3B3B3B"/>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Agosto</a:t>
          </a:r>
        </a:p>
      </xdr:txBody>
    </xdr:sp>
    <xdr:clientData/>
  </xdr:twoCellAnchor>
  <xdr:twoCellAnchor>
    <xdr:from>
      <xdr:col>10</xdr:col>
      <xdr:colOff>0</xdr:colOff>
      <xdr:row>27</xdr:row>
      <xdr:rowOff>0</xdr:rowOff>
    </xdr:from>
    <xdr:to>
      <xdr:col>11</xdr:col>
      <xdr:colOff>0</xdr:colOff>
      <xdr:row>28</xdr:row>
      <xdr:rowOff>0</xdr:rowOff>
    </xdr:to>
    <xdr:sp>
      <xdr:nvSpPr>
        <xdr:cNvPr id="13" name="Rectangle 13">
          <a:hlinkClick r:id="rId13"/>
        </xdr:cNvPr>
        <xdr:cNvSpPr>
          <a:spLocks/>
        </xdr:cNvSpPr>
      </xdr:nvSpPr>
      <xdr:spPr>
        <a:xfrm>
          <a:off x="6934200" y="4352925"/>
          <a:ext cx="714375" cy="228600"/>
        </a:xfrm>
        <a:prstGeom prst="rect">
          <a:avLst/>
        </a:prstGeom>
        <a:gradFill rotWithShape="1">
          <a:gsLst>
            <a:gs pos="0">
              <a:srgbClr val="757500"/>
            </a:gs>
            <a:gs pos="50000">
              <a:srgbClr val="FFFF00"/>
            </a:gs>
            <a:gs pos="100000">
              <a:srgbClr val="7575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Riepilogo</a:t>
          </a:r>
        </a:p>
      </xdr:txBody>
    </xdr:sp>
    <xdr:clientData/>
  </xdr:twoCellAnchor>
  <xdr:twoCellAnchor>
    <xdr:from>
      <xdr:col>10</xdr:col>
      <xdr:colOff>9525</xdr:colOff>
      <xdr:row>1</xdr:row>
      <xdr:rowOff>200025</xdr:rowOff>
    </xdr:from>
    <xdr:to>
      <xdr:col>11</xdr:col>
      <xdr:colOff>9525</xdr:colOff>
      <xdr:row>2</xdr:row>
      <xdr:rowOff>152400</xdr:rowOff>
    </xdr:to>
    <xdr:sp>
      <xdr:nvSpPr>
        <xdr:cNvPr id="14" name="Rectangle 14">
          <a:hlinkClick r:id="rId14"/>
        </xdr:cNvPr>
        <xdr:cNvSpPr>
          <a:spLocks/>
        </xdr:cNvSpPr>
      </xdr:nvSpPr>
      <xdr:spPr>
        <a:xfrm>
          <a:off x="6943725" y="552450"/>
          <a:ext cx="714375" cy="285750"/>
        </a:xfrm>
        <a:prstGeom prst="rect">
          <a:avLst/>
        </a:prstGeom>
        <a:gradFill rotWithShape="1">
          <a:gsLst>
            <a:gs pos="0">
              <a:srgbClr val="007500"/>
            </a:gs>
            <a:gs pos="50000">
              <a:srgbClr val="00FF00"/>
            </a:gs>
            <a:gs pos="100000">
              <a:srgbClr val="0075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Istruzioni</a:t>
          </a:r>
        </a:p>
      </xdr:txBody>
    </xdr:sp>
    <xdr:clientData/>
  </xdr:twoCellAnchor>
  <xdr:twoCellAnchor editAs="oneCell">
    <xdr:from>
      <xdr:col>7</xdr:col>
      <xdr:colOff>514350</xdr:colOff>
      <xdr:row>19</xdr:row>
      <xdr:rowOff>0</xdr:rowOff>
    </xdr:from>
    <xdr:to>
      <xdr:col>9</xdr:col>
      <xdr:colOff>609600</xdr:colOff>
      <xdr:row>27</xdr:row>
      <xdr:rowOff>190500</xdr:rowOff>
    </xdr:to>
    <xdr:pic>
      <xdr:nvPicPr>
        <xdr:cNvPr id="15" name="Picture 15"/>
        <xdr:cNvPicPr preferRelativeResize="1">
          <a:picLocks noChangeAspect="1"/>
        </xdr:cNvPicPr>
      </xdr:nvPicPr>
      <xdr:blipFill>
        <a:blip r:embed="rId15"/>
        <a:stretch>
          <a:fillRect/>
        </a:stretch>
      </xdr:blipFill>
      <xdr:spPr>
        <a:xfrm>
          <a:off x="5505450" y="3209925"/>
          <a:ext cx="1390650" cy="1333500"/>
        </a:xfrm>
        <a:prstGeom prst="rect">
          <a:avLst/>
        </a:prstGeom>
        <a:noFill/>
        <a:ln w="9525" cmpd="sng">
          <a:noFill/>
        </a:ln>
      </xdr:spPr>
    </xdr:pic>
    <xdr:clientData/>
  </xdr:twoCellAnchor>
  <xdr:twoCellAnchor>
    <xdr:from>
      <xdr:col>10</xdr:col>
      <xdr:colOff>0</xdr:colOff>
      <xdr:row>29</xdr:row>
      <xdr:rowOff>0</xdr:rowOff>
    </xdr:from>
    <xdr:to>
      <xdr:col>11</xdr:col>
      <xdr:colOff>0</xdr:colOff>
      <xdr:row>30</xdr:row>
      <xdr:rowOff>0</xdr:rowOff>
    </xdr:to>
    <xdr:sp>
      <xdr:nvSpPr>
        <xdr:cNvPr id="16" name="Rectangle 16">
          <a:hlinkClick r:id="rId16"/>
        </xdr:cNvPr>
        <xdr:cNvSpPr>
          <a:spLocks/>
        </xdr:cNvSpPr>
      </xdr:nvSpPr>
      <xdr:spPr>
        <a:xfrm>
          <a:off x="6934200" y="4638675"/>
          <a:ext cx="714375" cy="228600"/>
        </a:xfrm>
        <a:prstGeom prst="rect">
          <a:avLst/>
        </a:prstGeom>
        <a:gradFill rotWithShape="1">
          <a:gsLst>
            <a:gs pos="0">
              <a:srgbClr val="750000"/>
            </a:gs>
            <a:gs pos="50000">
              <a:srgbClr val="FF0000"/>
            </a:gs>
            <a:gs pos="100000">
              <a:srgbClr val="7500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2006</a:t>
          </a:r>
        </a:p>
      </xdr:txBody>
    </xdr:sp>
    <xdr:clientData/>
  </xdr:twoCellAnchor>
  <xdr:twoCellAnchor>
    <xdr:from>
      <xdr:col>10</xdr:col>
      <xdr:colOff>0</xdr:colOff>
      <xdr:row>31</xdr:row>
      <xdr:rowOff>0</xdr:rowOff>
    </xdr:from>
    <xdr:to>
      <xdr:col>11</xdr:col>
      <xdr:colOff>0</xdr:colOff>
      <xdr:row>31</xdr:row>
      <xdr:rowOff>219075</xdr:rowOff>
    </xdr:to>
    <xdr:sp>
      <xdr:nvSpPr>
        <xdr:cNvPr id="17" name="Rectangle 17">
          <a:hlinkClick r:id="rId17"/>
        </xdr:cNvPr>
        <xdr:cNvSpPr>
          <a:spLocks/>
        </xdr:cNvSpPr>
      </xdr:nvSpPr>
      <xdr:spPr>
        <a:xfrm>
          <a:off x="6934200" y="4924425"/>
          <a:ext cx="714375" cy="219075"/>
        </a:xfrm>
        <a:prstGeom prst="rect">
          <a:avLst/>
        </a:prstGeom>
        <a:gradFill rotWithShape="1">
          <a:gsLst>
            <a:gs pos="0">
              <a:srgbClr val="17462F"/>
            </a:gs>
            <a:gs pos="50000">
              <a:srgbClr val="339966"/>
            </a:gs>
            <a:gs pos="100000">
              <a:srgbClr val="17462F"/>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2007</a:t>
          </a:r>
        </a:p>
      </xdr:txBody>
    </xdr:sp>
    <xdr:clientData/>
  </xdr:twoCellAnchor>
  <xdr:twoCellAnchor>
    <xdr:from>
      <xdr:col>9</xdr:col>
      <xdr:colOff>638175</xdr:colOff>
      <xdr:row>33</xdr:row>
      <xdr:rowOff>0</xdr:rowOff>
    </xdr:from>
    <xdr:to>
      <xdr:col>10</xdr:col>
      <xdr:colOff>638175</xdr:colOff>
      <xdr:row>34</xdr:row>
      <xdr:rowOff>0</xdr:rowOff>
    </xdr:to>
    <xdr:sp>
      <xdr:nvSpPr>
        <xdr:cNvPr id="18" name="Rectangle 18">
          <a:hlinkClick r:id="rId18"/>
        </xdr:cNvPr>
        <xdr:cNvSpPr>
          <a:spLocks/>
        </xdr:cNvSpPr>
      </xdr:nvSpPr>
      <xdr:spPr>
        <a:xfrm>
          <a:off x="6924675" y="5210175"/>
          <a:ext cx="647700" cy="228600"/>
        </a:xfrm>
        <a:prstGeom prst="rect">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2008</a:t>
          </a:r>
        </a:p>
      </xdr:txBody>
    </xdr:sp>
    <xdr:clientData/>
  </xdr:twoCellAnchor>
  <xdr:twoCellAnchor>
    <xdr:from>
      <xdr:col>10</xdr:col>
      <xdr:colOff>0</xdr:colOff>
      <xdr:row>35</xdr:row>
      <xdr:rowOff>0</xdr:rowOff>
    </xdr:from>
    <xdr:to>
      <xdr:col>11</xdr:col>
      <xdr:colOff>0</xdr:colOff>
      <xdr:row>36</xdr:row>
      <xdr:rowOff>0</xdr:rowOff>
    </xdr:to>
    <xdr:sp>
      <xdr:nvSpPr>
        <xdr:cNvPr id="19" name="Rectangle 19">
          <a:hlinkClick r:id="rId19"/>
        </xdr:cNvPr>
        <xdr:cNvSpPr>
          <a:spLocks/>
        </xdr:cNvSpPr>
      </xdr:nvSpPr>
      <xdr:spPr>
        <a:xfrm>
          <a:off x="6934200" y="5495925"/>
          <a:ext cx="714375" cy="2286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2009</a:t>
          </a:r>
        </a:p>
      </xdr:txBody>
    </xdr:sp>
    <xdr:clientData/>
  </xdr:twoCellAnchor>
  <xdr:twoCellAnchor>
    <xdr:from>
      <xdr:col>9</xdr:col>
      <xdr:colOff>638175</xdr:colOff>
      <xdr:row>37</xdr:row>
      <xdr:rowOff>0</xdr:rowOff>
    </xdr:from>
    <xdr:to>
      <xdr:col>10</xdr:col>
      <xdr:colOff>638175</xdr:colOff>
      <xdr:row>38</xdr:row>
      <xdr:rowOff>0</xdr:rowOff>
    </xdr:to>
    <xdr:sp>
      <xdr:nvSpPr>
        <xdr:cNvPr id="20" name="Rectangle 20">
          <a:hlinkClick r:id="rId20"/>
        </xdr:cNvPr>
        <xdr:cNvSpPr>
          <a:spLocks/>
        </xdr:cNvSpPr>
      </xdr:nvSpPr>
      <xdr:spPr>
        <a:xfrm>
          <a:off x="6924675" y="5781675"/>
          <a:ext cx="647700" cy="228600"/>
        </a:xfrm>
        <a:prstGeom prst="rect">
          <a:avLst/>
        </a:prstGeom>
        <a:gradFill rotWithShape="1">
          <a:gsLst>
            <a:gs pos="0">
              <a:srgbClr val="465E75"/>
            </a:gs>
            <a:gs pos="50000">
              <a:srgbClr val="99CCFF"/>
            </a:gs>
            <a:gs pos="100000">
              <a:srgbClr val="465E75"/>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2010</a:t>
          </a:r>
        </a:p>
      </xdr:txBody>
    </xdr:sp>
    <xdr:clientData/>
  </xdr:twoCellAnchor>
  <xdr:twoCellAnchor>
    <xdr:from>
      <xdr:col>10</xdr:col>
      <xdr:colOff>9525</xdr:colOff>
      <xdr:row>3</xdr:row>
      <xdr:rowOff>0</xdr:rowOff>
    </xdr:from>
    <xdr:to>
      <xdr:col>11</xdr:col>
      <xdr:colOff>0</xdr:colOff>
      <xdr:row>4</xdr:row>
      <xdr:rowOff>0</xdr:rowOff>
    </xdr:to>
    <xdr:sp>
      <xdr:nvSpPr>
        <xdr:cNvPr id="21" name="Rectangle 22">
          <a:hlinkClick r:id="rId21"/>
        </xdr:cNvPr>
        <xdr:cNvSpPr>
          <a:spLocks/>
        </xdr:cNvSpPr>
      </xdr:nvSpPr>
      <xdr:spPr>
        <a:xfrm>
          <a:off x="6943725" y="923925"/>
          <a:ext cx="704850" cy="228600"/>
        </a:xfrm>
        <a:prstGeom prst="rect">
          <a:avLst/>
        </a:prstGeom>
        <a:gradFill rotWithShape="1">
          <a:gsLst>
            <a:gs pos="0">
              <a:srgbClr val="454545"/>
            </a:gs>
            <a:gs pos="50000">
              <a:srgbClr val="969696"/>
            </a:gs>
            <a:gs pos="100000">
              <a:srgbClr val="454545"/>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Gennaio</a:t>
          </a:r>
        </a:p>
      </xdr:txBody>
    </xdr:sp>
    <xdr:clientData/>
  </xdr:twoCellAnchor>
  <xdr:twoCellAnchor>
    <xdr:from>
      <xdr:col>10</xdr:col>
      <xdr:colOff>9525</xdr:colOff>
      <xdr:row>5</xdr:row>
      <xdr:rowOff>0</xdr:rowOff>
    </xdr:from>
    <xdr:to>
      <xdr:col>11</xdr:col>
      <xdr:colOff>0</xdr:colOff>
      <xdr:row>6</xdr:row>
      <xdr:rowOff>0</xdr:rowOff>
    </xdr:to>
    <xdr:sp>
      <xdr:nvSpPr>
        <xdr:cNvPr id="22" name="Rectangle 23">
          <a:hlinkClick r:id="rId22"/>
        </xdr:cNvPr>
        <xdr:cNvSpPr>
          <a:spLocks/>
        </xdr:cNvSpPr>
      </xdr:nvSpPr>
      <xdr:spPr>
        <a:xfrm>
          <a:off x="6943725" y="1209675"/>
          <a:ext cx="704850" cy="228600"/>
        </a:xfrm>
        <a:prstGeom prst="rect">
          <a:avLst/>
        </a:prstGeom>
        <a:gradFill rotWithShape="1">
          <a:gsLst>
            <a:gs pos="0">
              <a:srgbClr val="752F00"/>
            </a:gs>
            <a:gs pos="50000">
              <a:srgbClr val="FF6600"/>
            </a:gs>
            <a:gs pos="100000">
              <a:srgbClr val="752F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Febbraio</a:t>
          </a:r>
        </a:p>
      </xdr:txBody>
    </xdr:sp>
    <xdr:clientData/>
  </xdr:twoCellAnchor>
  <xdr:twoCellAnchor>
    <xdr:from>
      <xdr:col>10</xdr:col>
      <xdr:colOff>0</xdr:colOff>
      <xdr:row>7</xdr:row>
      <xdr:rowOff>9525</xdr:rowOff>
    </xdr:from>
    <xdr:to>
      <xdr:col>11</xdr:col>
      <xdr:colOff>0</xdr:colOff>
      <xdr:row>7</xdr:row>
      <xdr:rowOff>219075</xdr:rowOff>
    </xdr:to>
    <xdr:sp>
      <xdr:nvSpPr>
        <xdr:cNvPr id="23" name="Rectangle 24">
          <a:hlinkClick r:id="rId23"/>
        </xdr:cNvPr>
        <xdr:cNvSpPr>
          <a:spLocks/>
        </xdr:cNvSpPr>
      </xdr:nvSpPr>
      <xdr:spPr>
        <a:xfrm>
          <a:off x="6934200" y="1504950"/>
          <a:ext cx="714375" cy="209550"/>
        </a:xfrm>
        <a:prstGeom prst="rect">
          <a:avLst/>
        </a:prstGeom>
        <a:gradFill rotWithShape="1">
          <a:gsLst>
            <a:gs pos="0">
              <a:srgbClr val="3B3B00"/>
            </a:gs>
            <a:gs pos="50000">
              <a:srgbClr val="808000"/>
            </a:gs>
            <a:gs pos="100000">
              <a:srgbClr val="3B3B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Marzo</a:t>
          </a:r>
        </a:p>
      </xdr:txBody>
    </xdr:sp>
    <xdr:clientData/>
  </xdr:twoCellAnchor>
  <xdr:twoCellAnchor>
    <xdr:from>
      <xdr:col>10</xdr:col>
      <xdr:colOff>0</xdr:colOff>
      <xdr:row>9</xdr:row>
      <xdr:rowOff>9525</xdr:rowOff>
    </xdr:from>
    <xdr:to>
      <xdr:col>11</xdr:col>
      <xdr:colOff>0</xdr:colOff>
      <xdr:row>10</xdr:row>
      <xdr:rowOff>0</xdr:rowOff>
    </xdr:to>
    <xdr:sp>
      <xdr:nvSpPr>
        <xdr:cNvPr id="24" name="Rectangle 25">
          <a:hlinkClick r:id="rId24"/>
        </xdr:cNvPr>
        <xdr:cNvSpPr>
          <a:spLocks/>
        </xdr:cNvSpPr>
      </xdr:nvSpPr>
      <xdr:spPr>
        <a:xfrm>
          <a:off x="6934200" y="1790700"/>
          <a:ext cx="714375" cy="219075"/>
        </a:xfrm>
        <a:prstGeom prst="rect">
          <a:avLst/>
        </a:prstGeom>
        <a:gradFill rotWithShape="1">
          <a:gsLst>
            <a:gs pos="0">
              <a:srgbClr val="003B00"/>
            </a:gs>
            <a:gs pos="50000">
              <a:srgbClr val="008000"/>
            </a:gs>
            <a:gs pos="100000">
              <a:srgbClr val="003B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Aprile</a:t>
          </a:r>
        </a:p>
      </xdr:txBody>
    </xdr:sp>
    <xdr:clientData/>
  </xdr:twoCellAnchor>
  <xdr:twoCellAnchor>
    <xdr:from>
      <xdr:col>10</xdr:col>
      <xdr:colOff>9525</xdr:colOff>
      <xdr:row>10</xdr:row>
      <xdr:rowOff>38100</xdr:rowOff>
    </xdr:from>
    <xdr:to>
      <xdr:col>11</xdr:col>
      <xdr:colOff>0</xdr:colOff>
      <xdr:row>12</xdr:row>
      <xdr:rowOff>9525</xdr:rowOff>
    </xdr:to>
    <xdr:sp>
      <xdr:nvSpPr>
        <xdr:cNvPr id="25" name="Rectangle 26">
          <a:hlinkClick r:id="rId25"/>
        </xdr:cNvPr>
        <xdr:cNvSpPr>
          <a:spLocks/>
        </xdr:cNvSpPr>
      </xdr:nvSpPr>
      <xdr:spPr>
        <a:xfrm>
          <a:off x="6943725" y="2047875"/>
          <a:ext cx="704850" cy="257175"/>
        </a:xfrm>
        <a:prstGeom prst="rect">
          <a:avLst/>
        </a:prstGeom>
        <a:gradFill rotWithShape="1">
          <a:gsLst>
            <a:gs pos="0">
              <a:srgbClr val="003B3B"/>
            </a:gs>
            <a:gs pos="50000">
              <a:srgbClr val="008080"/>
            </a:gs>
            <a:gs pos="100000">
              <a:srgbClr val="003B3B"/>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Maggio</a:t>
          </a:r>
        </a:p>
      </xdr:txBody>
    </xdr:sp>
    <xdr:clientData/>
  </xdr:twoCellAnchor>
  <xdr:twoCellAnchor>
    <xdr:from>
      <xdr:col>10</xdr:col>
      <xdr:colOff>9525</xdr:colOff>
      <xdr:row>13</xdr:row>
      <xdr:rowOff>0</xdr:rowOff>
    </xdr:from>
    <xdr:to>
      <xdr:col>11</xdr:col>
      <xdr:colOff>0</xdr:colOff>
      <xdr:row>14</xdr:row>
      <xdr:rowOff>0</xdr:rowOff>
    </xdr:to>
    <xdr:sp>
      <xdr:nvSpPr>
        <xdr:cNvPr id="26" name="Rectangle 27">
          <a:hlinkClick r:id="rId26"/>
        </xdr:cNvPr>
        <xdr:cNvSpPr>
          <a:spLocks/>
        </xdr:cNvSpPr>
      </xdr:nvSpPr>
      <xdr:spPr>
        <a:xfrm>
          <a:off x="6943725" y="2352675"/>
          <a:ext cx="704850" cy="228600"/>
        </a:xfrm>
        <a:prstGeom prst="rect">
          <a:avLst/>
        </a:prstGeom>
        <a:gradFill rotWithShape="1">
          <a:gsLst>
            <a:gs pos="0">
              <a:srgbClr val="005E75"/>
            </a:gs>
            <a:gs pos="50000">
              <a:srgbClr val="00CCFF"/>
            </a:gs>
            <a:gs pos="100000">
              <a:srgbClr val="005E75"/>
            </a:gs>
          </a:gsLst>
          <a:lin ang="5400000" scaled="1"/>
        </a:gradFill>
        <a:ln w="9525" cmpd="sng">
          <a:solidFill>
            <a:srgbClr val="3366FF"/>
          </a:solidFill>
          <a:headEnd type="none"/>
          <a:tailEnd type="none"/>
        </a:ln>
      </xdr:spPr>
      <xdr:txBody>
        <a:bodyPr vertOverflow="clip" wrap="square" anchor="ctr"/>
        <a:p>
          <a:pPr algn="ctr">
            <a:defRPr/>
          </a:pPr>
          <a:r>
            <a:rPr lang="en-US" cap="none" sz="1000" b="1" i="1" u="none" baseline="0"/>
            <a:t>Giugno</a:t>
          </a:r>
        </a:p>
      </xdr:txBody>
    </xdr:sp>
    <xdr:clientData/>
  </xdr:twoCellAnchor>
  <xdr:twoCellAnchor>
    <xdr:from>
      <xdr:col>10</xdr:col>
      <xdr:colOff>9525</xdr:colOff>
      <xdr:row>15</xdr:row>
      <xdr:rowOff>0</xdr:rowOff>
    </xdr:from>
    <xdr:to>
      <xdr:col>11</xdr:col>
      <xdr:colOff>0</xdr:colOff>
      <xdr:row>16</xdr:row>
      <xdr:rowOff>0</xdr:rowOff>
    </xdr:to>
    <xdr:sp>
      <xdr:nvSpPr>
        <xdr:cNvPr id="27" name="Rectangle 28">
          <a:hlinkClick r:id="rId27"/>
        </xdr:cNvPr>
        <xdr:cNvSpPr>
          <a:spLocks/>
        </xdr:cNvSpPr>
      </xdr:nvSpPr>
      <xdr:spPr>
        <a:xfrm>
          <a:off x="6943725" y="2638425"/>
          <a:ext cx="704850" cy="228600"/>
        </a:xfrm>
        <a:prstGeom prst="rect">
          <a:avLst/>
        </a:prstGeom>
        <a:gradFill rotWithShape="1">
          <a:gsLst>
            <a:gs pos="0">
              <a:srgbClr val="2F2F46"/>
            </a:gs>
            <a:gs pos="50000">
              <a:srgbClr val="666699"/>
            </a:gs>
            <a:gs pos="100000">
              <a:srgbClr val="2F2F46"/>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Luglio</a:t>
          </a:r>
        </a:p>
      </xdr:txBody>
    </xdr:sp>
    <xdr:clientData/>
  </xdr:twoCellAnchor>
  <xdr:twoCellAnchor>
    <xdr:from>
      <xdr:col>10</xdr:col>
      <xdr:colOff>0</xdr:colOff>
      <xdr:row>19</xdr:row>
      <xdr:rowOff>0</xdr:rowOff>
    </xdr:from>
    <xdr:to>
      <xdr:col>11</xdr:col>
      <xdr:colOff>0</xdr:colOff>
      <xdr:row>20</xdr:row>
      <xdr:rowOff>0</xdr:rowOff>
    </xdr:to>
    <xdr:sp>
      <xdr:nvSpPr>
        <xdr:cNvPr id="28" name="Rectangle 29">
          <a:hlinkClick r:id="rId28"/>
        </xdr:cNvPr>
        <xdr:cNvSpPr>
          <a:spLocks/>
        </xdr:cNvSpPr>
      </xdr:nvSpPr>
      <xdr:spPr>
        <a:xfrm>
          <a:off x="6934200" y="3209925"/>
          <a:ext cx="714375" cy="228600"/>
        </a:xfrm>
        <a:prstGeom prst="rect">
          <a:avLst/>
        </a:prstGeom>
        <a:gradFill rotWithShape="1">
          <a:gsLst>
            <a:gs pos="0">
              <a:srgbClr val="750000"/>
            </a:gs>
            <a:gs pos="50000">
              <a:srgbClr val="FF0000"/>
            </a:gs>
            <a:gs pos="100000">
              <a:srgbClr val="7500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Settembre</a:t>
          </a:r>
        </a:p>
      </xdr:txBody>
    </xdr:sp>
    <xdr:clientData/>
  </xdr:twoCellAnchor>
  <xdr:twoCellAnchor>
    <xdr:from>
      <xdr:col>10</xdr:col>
      <xdr:colOff>0</xdr:colOff>
      <xdr:row>21</xdr:row>
      <xdr:rowOff>0</xdr:rowOff>
    </xdr:from>
    <xdr:to>
      <xdr:col>11</xdr:col>
      <xdr:colOff>0</xdr:colOff>
      <xdr:row>22</xdr:row>
      <xdr:rowOff>0</xdr:rowOff>
    </xdr:to>
    <xdr:sp>
      <xdr:nvSpPr>
        <xdr:cNvPr id="29" name="Rectangle 30">
          <a:hlinkClick r:id="rId29"/>
        </xdr:cNvPr>
        <xdr:cNvSpPr>
          <a:spLocks/>
        </xdr:cNvSpPr>
      </xdr:nvSpPr>
      <xdr:spPr>
        <a:xfrm>
          <a:off x="6934200" y="3495675"/>
          <a:ext cx="714375" cy="228600"/>
        </a:xfrm>
        <a:prstGeom prst="rect">
          <a:avLst/>
        </a:prstGeom>
        <a:gradFill rotWithShape="1">
          <a:gsLst>
            <a:gs pos="0">
              <a:srgbClr val="754600"/>
            </a:gs>
            <a:gs pos="50000">
              <a:srgbClr val="FF9900"/>
            </a:gs>
            <a:gs pos="100000">
              <a:srgbClr val="7546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Ottobre</a:t>
          </a:r>
        </a:p>
      </xdr:txBody>
    </xdr:sp>
    <xdr:clientData/>
  </xdr:twoCellAnchor>
  <xdr:twoCellAnchor>
    <xdr:from>
      <xdr:col>10</xdr:col>
      <xdr:colOff>0</xdr:colOff>
      <xdr:row>23</xdr:row>
      <xdr:rowOff>0</xdr:rowOff>
    </xdr:from>
    <xdr:to>
      <xdr:col>11</xdr:col>
      <xdr:colOff>0</xdr:colOff>
      <xdr:row>24</xdr:row>
      <xdr:rowOff>0</xdr:rowOff>
    </xdr:to>
    <xdr:sp>
      <xdr:nvSpPr>
        <xdr:cNvPr id="30" name="Rectangle 31">
          <a:hlinkClick r:id="rId30"/>
        </xdr:cNvPr>
        <xdr:cNvSpPr>
          <a:spLocks/>
        </xdr:cNvSpPr>
      </xdr:nvSpPr>
      <xdr:spPr>
        <a:xfrm>
          <a:off x="6934200" y="3781425"/>
          <a:ext cx="714375" cy="228600"/>
        </a:xfrm>
        <a:prstGeom prst="rect">
          <a:avLst/>
        </a:prstGeom>
        <a:gradFill rotWithShape="1">
          <a:gsLst>
            <a:gs pos="0">
              <a:srgbClr val="465E00"/>
            </a:gs>
            <a:gs pos="50000">
              <a:srgbClr val="99CC00"/>
            </a:gs>
            <a:gs pos="100000">
              <a:srgbClr val="465E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Novembre</a:t>
          </a:r>
        </a:p>
      </xdr:txBody>
    </xdr:sp>
    <xdr:clientData/>
  </xdr:twoCellAnchor>
  <xdr:twoCellAnchor>
    <xdr:from>
      <xdr:col>10</xdr:col>
      <xdr:colOff>0</xdr:colOff>
      <xdr:row>25</xdr:row>
      <xdr:rowOff>0</xdr:rowOff>
    </xdr:from>
    <xdr:to>
      <xdr:col>11</xdr:col>
      <xdr:colOff>0</xdr:colOff>
      <xdr:row>26</xdr:row>
      <xdr:rowOff>0</xdr:rowOff>
    </xdr:to>
    <xdr:sp>
      <xdr:nvSpPr>
        <xdr:cNvPr id="31" name="Rectangle 32">
          <a:hlinkClick r:id="rId31"/>
        </xdr:cNvPr>
        <xdr:cNvSpPr>
          <a:spLocks/>
        </xdr:cNvSpPr>
      </xdr:nvSpPr>
      <xdr:spPr>
        <a:xfrm>
          <a:off x="6934200" y="4067175"/>
          <a:ext cx="714375" cy="228600"/>
        </a:xfrm>
        <a:prstGeom prst="rect">
          <a:avLst/>
        </a:prstGeom>
        <a:gradFill rotWithShape="1">
          <a:gsLst>
            <a:gs pos="0">
              <a:srgbClr val="17462F"/>
            </a:gs>
            <a:gs pos="50000">
              <a:srgbClr val="339966"/>
            </a:gs>
            <a:gs pos="100000">
              <a:srgbClr val="17462F"/>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Dicembre</a:t>
          </a:r>
        </a:p>
      </xdr:txBody>
    </xdr:sp>
    <xdr:clientData/>
  </xdr:twoCellAnchor>
  <xdr:twoCellAnchor>
    <xdr:from>
      <xdr:col>10</xdr:col>
      <xdr:colOff>0</xdr:colOff>
      <xdr:row>17</xdr:row>
      <xdr:rowOff>0</xdr:rowOff>
    </xdr:from>
    <xdr:to>
      <xdr:col>11</xdr:col>
      <xdr:colOff>0</xdr:colOff>
      <xdr:row>18</xdr:row>
      <xdr:rowOff>0</xdr:rowOff>
    </xdr:to>
    <xdr:sp>
      <xdr:nvSpPr>
        <xdr:cNvPr id="32" name="Rectangle 33">
          <a:hlinkClick r:id="rId32"/>
        </xdr:cNvPr>
        <xdr:cNvSpPr>
          <a:spLocks/>
        </xdr:cNvSpPr>
      </xdr:nvSpPr>
      <xdr:spPr>
        <a:xfrm>
          <a:off x="6934200" y="2924175"/>
          <a:ext cx="714375" cy="228600"/>
        </a:xfrm>
        <a:prstGeom prst="rect">
          <a:avLst/>
        </a:prstGeom>
        <a:gradFill rotWithShape="1">
          <a:gsLst>
            <a:gs pos="0">
              <a:srgbClr val="3B3B3B"/>
            </a:gs>
            <a:gs pos="50000">
              <a:srgbClr val="808080"/>
            </a:gs>
            <a:gs pos="100000">
              <a:srgbClr val="3B3B3B"/>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Agosto</a:t>
          </a:r>
        </a:p>
      </xdr:txBody>
    </xdr:sp>
    <xdr:clientData/>
  </xdr:twoCellAnchor>
  <xdr:twoCellAnchor>
    <xdr:from>
      <xdr:col>10</xdr:col>
      <xdr:colOff>0</xdr:colOff>
      <xdr:row>27</xdr:row>
      <xdr:rowOff>0</xdr:rowOff>
    </xdr:from>
    <xdr:to>
      <xdr:col>11</xdr:col>
      <xdr:colOff>0</xdr:colOff>
      <xdr:row>28</xdr:row>
      <xdr:rowOff>0</xdr:rowOff>
    </xdr:to>
    <xdr:sp>
      <xdr:nvSpPr>
        <xdr:cNvPr id="33" name="Rectangle 34">
          <a:hlinkClick r:id="rId33"/>
        </xdr:cNvPr>
        <xdr:cNvSpPr>
          <a:spLocks/>
        </xdr:cNvSpPr>
      </xdr:nvSpPr>
      <xdr:spPr>
        <a:xfrm>
          <a:off x="6934200" y="4352925"/>
          <a:ext cx="714375" cy="228600"/>
        </a:xfrm>
        <a:prstGeom prst="rect">
          <a:avLst/>
        </a:prstGeom>
        <a:gradFill rotWithShape="1">
          <a:gsLst>
            <a:gs pos="0">
              <a:srgbClr val="757500"/>
            </a:gs>
            <a:gs pos="50000">
              <a:srgbClr val="FFFF00"/>
            </a:gs>
            <a:gs pos="100000">
              <a:srgbClr val="7575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Riepilogo</a:t>
          </a:r>
        </a:p>
      </xdr:txBody>
    </xdr:sp>
    <xdr:clientData/>
  </xdr:twoCellAnchor>
  <xdr:twoCellAnchor>
    <xdr:from>
      <xdr:col>10</xdr:col>
      <xdr:colOff>9525</xdr:colOff>
      <xdr:row>1</xdr:row>
      <xdr:rowOff>200025</xdr:rowOff>
    </xdr:from>
    <xdr:to>
      <xdr:col>11</xdr:col>
      <xdr:colOff>9525</xdr:colOff>
      <xdr:row>2</xdr:row>
      <xdr:rowOff>152400</xdr:rowOff>
    </xdr:to>
    <xdr:sp>
      <xdr:nvSpPr>
        <xdr:cNvPr id="34" name="Rectangle 35">
          <a:hlinkClick r:id="rId34"/>
        </xdr:cNvPr>
        <xdr:cNvSpPr>
          <a:spLocks/>
        </xdr:cNvSpPr>
      </xdr:nvSpPr>
      <xdr:spPr>
        <a:xfrm>
          <a:off x="6943725" y="552450"/>
          <a:ext cx="714375" cy="285750"/>
        </a:xfrm>
        <a:prstGeom prst="rect">
          <a:avLst/>
        </a:prstGeom>
        <a:gradFill rotWithShape="1">
          <a:gsLst>
            <a:gs pos="0">
              <a:srgbClr val="007500"/>
            </a:gs>
            <a:gs pos="50000">
              <a:srgbClr val="00FF00"/>
            </a:gs>
            <a:gs pos="100000">
              <a:srgbClr val="0075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Istruzioni</a:t>
          </a:r>
        </a:p>
      </xdr:txBody>
    </xdr:sp>
    <xdr:clientData/>
  </xdr:twoCellAnchor>
  <xdr:twoCellAnchor>
    <xdr:from>
      <xdr:col>10</xdr:col>
      <xdr:colOff>0</xdr:colOff>
      <xdr:row>29</xdr:row>
      <xdr:rowOff>0</xdr:rowOff>
    </xdr:from>
    <xdr:to>
      <xdr:col>11</xdr:col>
      <xdr:colOff>0</xdr:colOff>
      <xdr:row>30</xdr:row>
      <xdr:rowOff>0</xdr:rowOff>
    </xdr:to>
    <xdr:sp>
      <xdr:nvSpPr>
        <xdr:cNvPr id="35" name="Rectangle 37">
          <a:hlinkClick r:id="rId35"/>
        </xdr:cNvPr>
        <xdr:cNvSpPr>
          <a:spLocks/>
        </xdr:cNvSpPr>
      </xdr:nvSpPr>
      <xdr:spPr>
        <a:xfrm>
          <a:off x="6934200" y="4638675"/>
          <a:ext cx="714375" cy="228600"/>
        </a:xfrm>
        <a:prstGeom prst="rect">
          <a:avLst/>
        </a:prstGeom>
        <a:gradFill rotWithShape="1">
          <a:gsLst>
            <a:gs pos="0">
              <a:srgbClr val="750000"/>
            </a:gs>
            <a:gs pos="50000">
              <a:srgbClr val="FF0000"/>
            </a:gs>
            <a:gs pos="100000">
              <a:srgbClr val="750000"/>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2006</a:t>
          </a:r>
        </a:p>
      </xdr:txBody>
    </xdr:sp>
    <xdr:clientData/>
  </xdr:twoCellAnchor>
  <xdr:twoCellAnchor>
    <xdr:from>
      <xdr:col>10</xdr:col>
      <xdr:colOff>0</xdr:colOff>
      <xdr:row>31</xdr:row>
      <xdr:rowOff>0</xdr:rowOff>
    </xdr:from>
    <xdr:to>
      <xdr:col>11</xdr:col>
      <xdr:colOff>0</xdr:colOff>
      <xdr:row>31</xdr:row>
      <xdr:rowOff>219075</xdr:rowOff>
    </xdr:to>
    <xdr:sp>
      <xdr:nvSpPr>
        <xdr:cNvPr id="36" name="Rectangle 38">
          <a:hlinkClick r:id="rId36"/>
        </xdr:cNvPr>
        <xdr:cNvSpPr>
          <a:spLocks/>
        </xdr:cNvSpPr>
      </xdr:nvSpPr>
      <xdr:spPr>
        <a:xfrm>
          <a:off x="6934200" y="4924425"/>
          <a:ext cx="714375" cy="219075"/>
        </a:xfrm>
        <a:prstGeom prst="rect">
          <a:avLst/>
        </a:prstGeom>
        <a:gradFill rotWithShape="1">
          <a:gsLst>
            <a:gs pos="0">
              <a:srgbClr val="17462F"/>
            </a:gs>
            <a:gs pos="50000">
              <a:srgbClr val="339966"/>
            </a:gs>
            <a:gs pos="100000">
              <a:srgbClr val="17462F"/>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2007</a:t>
          </a:r>
        </a:p>
      </xdr:txBody>
    </xdr:sp>
    <xdr:clientData/>
  </xdr:twoCellAnchor>
  <xdr:twoCellAnchor>
    <xdr:from>
      <xdr:col>10</xdr:col>
      <xdr:colOff>0</xdr:colOff>
      <xdr:row>33</xdr:row>
      <xdr:rowOff>0</xdr:rowOff>
    </xdr:from>
    <xdr:to>
      <xdr:col>11</xdr:col>
      <xdr:colOff>0</xdr:colOff>
      <xdr:row>34</xdr:row>
      <xdr:rowOff>0</xdr:rowOff>
    </xdr:to>
    <xdr:sp>
      <xdr:nvSpPr>
        <xdr:cNvPr id="37" name="Rectangle 39">
          <a:hlinkClick r:id="rId37"/>
        </xdr:cNvPr>
        <xdr:cNvSpPr>
          <a:spLocks/>
        </xdr:cNvSpPr>
      </xdr:nvSpPr>
      <xdr:spPr>
        <a:xfrm>
          <a:off x="6934200" y="5210175"/>
          <a:ext cx="714375" cy="228600"/>
        </a:xfrm>
        <a:prstGeom prst="rect">
          <a:avLst/>
        </a:prstGeom>
        <a:gradFill rotWithShape="1">
          <a:gsLst>
            <a:gs pos="0">
              <a:srgbClr val="007575"/>
            </a:gs>
            <a:gs pos="50000">
              <a:srgbClr val="00FFFF"/>
            </a:gs>
            <a:gs pos="100000">
              <a:srgbClr val="007575"/>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2008</a:t>
          </a:r>
        </a:p>
      </xdr:txBody>
    </xdr:sp>
    <xdr:clientData/>
  </xdr:twoCellAnchor>
  <xdr:twoCellAnchor>
    <xdr:from>
      <xdr:col>10</xdr:col>
      <xdr:colOff>0</xdr:colOff>
      <xdr:row>35</xdr:row>
      <xdr:rowOff>0</xdr:rowOff>
    </xdr:from>
    <xdr:to>
      <xdr:col>11</xdr:col>
      <xdr:colOff>0</xdr:colOff>
      <xdr:row>36</xdr:row>
      <xdr:rowOff>0</xdr:rowOff>
    </xdr:to>
    <xdr:sp>
      <xdr:nvSpPr>
        <xdr:cNvPr id="38" name="Rectangle 40">
          <a:hlinkClick r:id="rId38"/>
        </xdr:cNvPr>
        <xdr:cNvSpPr>
          <a:spLocks/>
        </xdr:cNvSpPr>
      </xdr:nvSpPr>
      <xdr:spPr>
        <a:xfrm>
          <a:off x="6934200" y="5495925"/>
          <a:ext cx="714375" cy="228600"/>
        </a:xfrm>
        <a:prstGeom prst="rect">
          <a:avLst/>
        </a:prstGeom>
        <a:gradFill rotWithShape="1">
          <a:gsLst>
            <a:gs pos="0">
              <a:srgbClr val="75465E"/>
            </a:gs>
            <a:gs pos="50000">
              <a:srgbClr val="FF99CC"/>
            </a:gs>
            <a:gs pos="100000">
              <a:srgbClr val="75465E"/>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2009</a:t>
          </a:r>
        </a:p>
      </xdr:txBody>
    </xdr:sp>
    <xdr:clientData/>
  </xdr:twoCellAnchor>
  <xdr:twoCellAnchor>
    <xdr:from>
      <xdr:col>10</xdr:col>
      <xdr:colOff>0</xdr:colOff>
      <xdr:row>37</xdr:row>
      <xdr:rowOff>0</xdr:rowOff>
    </xdr:from>
    <xdr:to>
      <xdr:col>11</xdr:col>
      <xdr:colOff>0</xdr:colOff>
      <xdr:row>38</xdr:row>
      <xdr:rowOff>0</xdr:rowOff>
    </xdr:to>
    <xdr:sp>
      <xdr:nvSpPr>
        <xdr:cNvPr id="39" name="Rectangle 41">
          <a:hlinkClick r:id="rId39"/>
        </xdr:cNvPr>
        <xdr:cNvSpPr>
          <a:spLocks/>
        </xdr:cNvSpPr>
      </xdr:nvSpPr>
      <xdr:spPr>
        <a:xfrm>
          <a:off x="6934200" y="5781675"/>
          <a:ext cx="714375" cy="228600"/>
        </a:xfrm>
        <a:prstGeom prst="rect">
          <a:avLst/>
        </a:prstGeom>
        <a:gradFill rotWithShape="1">
          <a:gsLst>
            <a:gs pos="0">
              <a:srgbClr val="465E75"/>
            </a:gs>
            <a:gs pos="50000">
              <a:srgbClr val="99CCFF"/>
            </a:gs>
            <a:gs pos="100000">
              <a:srgbClr val="465E75"/>
            </a:gs>
          </a:gsLst>
          <a:lin ang="5400000" scaled="1"/>
        </a:gradFill>
        <a:ln w="9525" cmpd="sng">
          <a:solidFill>
            <a:srgbClr val="000000"/>
          </a:solidFill>
          <a:headEnd type="none"/>
          <a:tailEnd type="none"/>
        </a:ln>
      </xdr:spPr>
      <xdr:txBody>
        <a:bodyPr vertOverflow="clip" wrap="square" anchor="ctr"/>
        <a:p>
          <a:pPr algn="ctr">
            <a:defRPr/>
          </a:pPr>
          <a:r>
            <a:rPr lang="en-US" cap="none" sz="1000" b="1" i="1" u="none" baseline="0"/>
            <a:t>2010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1">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1">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1">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1">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1">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1</xdr:row>
      <xdr:rowOff>57150</xdr:rowOff>
    </xdr:from>
    <xdr:to>
      <xdr:col>3</xdr:col>
      <xdr:colOff>552450</xdr:colOff>
      <xdr:row>2</xdr:row>
      <xdr:rowOff>123825</xdr:rowOff>
    </xdr:to>
    <xdr:sp>
      <xdr:nvSpPr>
        <xdr:cNvPr id="1" name="Rectangle 1">
          <a:hlinkClick r:id="rId1"/>
        </xdr:cNvPr>
        <xdr:cNvSpPr>
          <a:spLocks/>
        </xdr:cNvSpPr>
      </xdr:nvSpPr>
      <xdr:spPr>
        <a:xfrm>
          <a:off x="1914525" y="22860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476250</xdr:colOff>
      <xdr:row>1</xdr:row>
      <xdr:rowOff>76200</xdr:rowOff>
    </xdr:to>
    <xdr:sp>
      <xdr:nvSpPr>
        <xdr:cNvPr id="1" name="Rectangle 1">
          <a:hlinkClick r:id="rId1"/>
        </xdr:cNvPr>
        <xdr:cNvSpPr>
          <a:spLocks/>
        </xdr:cNvSpPr>
      </xdr:nvSpPr>
      <xdr:spPr>
        <a:xfrm>
          <a:off x="9525" y="0"/>
          <a:ext cx="466725" cy="314325"/>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552450</xdr:colOff>
      <xdr:row>1</xdr:row>
      <xdr:rowOff>95250</xdr:rowOff>
    </xdr:to>
    <xdr:sp>
      <xdr:nvSpPr>
        <xdr:cNvPr id="1" name="Rectangle 1">
          <a:hlinkClick r:id="rId1"/>
        </xdr:cNvPr>
        <xdr:cNvSpPr>
          <a:spLocks/>
        </xdr:cNvSpPr>
      </xdr:nvSpPr>
      <xdr:spPr>
        <a:xfrm>
          <a:off x="19050" y="19050"/>
          <a:ext cx="533400"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0</xdr:col>
      <xdr:colOff>495300</xdr:colOff>
      <xdr:row>1</xdr:row>
      <xdr:rowOff>95250</xdr:rowOff>
    </xdr:to>
    <xdr:sp>
      <xdr:nvSpPr>
        <xdr:cNvPr id="1" name="Rectangle 1">
          <a:hlinkClick r:id="rId1"/>
        </xdr:cNvPr>
        <xdr:cNvSpPr>
          <a:spLocks/>
        </xdr:cNvSpPr>
      </xdr:nvSpPr>
      <xdr:spPr>
        <a:xfrm>
          <a:off x="28575" y="190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485775</xdr:colOff>
      <xdr:row>1</xdr:row>
      <xdr:rowOff>85725</xdr:rowOff>
    </xdr:to>
    <xdr:sp>
      <xdr:nvSpPr>
        <xdr:cNvPr id="1" name="Rectangle 1">
          <a:hlinkClick r:id="rId1"/>
        </xdr:cNvPr>
        <xdr:cNvSpPr>
          <a:spLocks/>
        </xdr:cNvSpPr>
      </xdr:nvSpPr>
      <xdr:spPr>
        <a:xfrm>
          <a:off x="19050" y="9525"/>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0</xdr:colOff>
      <xdr:row>2</xdr:row>
      <xdr:rowOff>0</xdr:rowOff>
    </xdr:to>
    <xdr:sp>
      <xdr:nvSpPr>
        <xdr:cNvPr id="1" name="Rectangle 1"/>
        <xdr:cNvSpPr>
          <a:spLocks/>
        </xdr:cNvSpPr>
      </xdr:nvSpPr>
      <xdr:spPr>
        <a:xfrm>
          <a:off x="609600" y="85725"/>
          <a:ext cx="5962650" cy="390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xdr:row>
      <xdr:rowOff>38100</xdr:rowOff>
    </xdr:from>
    <xdr:to>
      <xdr:col>8</xdr:col>
      <xdr:colOff>581025</xdr:colOff>
      <xdr:row>1</xdr:row>
      <xdr:rowOff>361950</xdr:rowOff>
    </xdr:to>
    <xdr:sp>
      <xdr:nvSpPr>
        <xdr:cNvPr id="2" name="Rectangle 3">
          <a:hlinkClick r:id="rId1"/>
        </xdr:cNvPr>
        <xdr:cNvSpPr>
          <a:spLocks/>
        </xdr:cNvSpPr>
      </xdr:nvSpPr>
      <xdr:spPr>
        <a:xfrm>
          <a:off x="5972175" y="123825"/>
          <a:ext cx="571500"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485775</xdr:colOff>
      <xdr:row>1</xdr:row>
      <xdr:rowOff>76200</xdr:rowOff>
    </xdr:to>
    <xdr:sp>
      <xdr:nvSpPr>
        <xdr:cNvPr id="1" name="Rectangle 1">
          <a:hlinkClick r:id="rId1"/>
        </xdr:cNvPr>
        <xdr:cNvSpPr>
          <a:spLocks/>
        </xdr:cNvSpPr>
      </xdr:nvSpPr>
      <xdr:spPr>
        <a:xfrm>
          <a:off x="19050" y="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1</xdr:col>
      <xdr:colOff>304800</xdr:colOff>
      <xdr:row>1</xdr:row>
      <xdr:rowOff>171450</xdr:rowOff>
    </xdr:to>
    <xdr:sp>
      <xdr:nvSpPr>
        <xdr:cNvPr id="1" name="Rectangle 2">
          <a:hlinkClick r:id="rId1"/>
        </xdr:cNvPr>
        <xdr:cNvSpPr>
          <a:spLocks/>
        </xdr:cNvSpPr>
      </xdr:nvSpPr>
      <xdr:spPr>
        <a:xfrm>
          <a:off x="85725" y="7620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2">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2">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2">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2">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1">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xdr:col>
      <xdr:colOff>304800</xdr:colOff>
      <xdr:row>1</xdr:row>
      <xdr:rowOff>152400</xdr:rowOff>
    </xdr:to>
    <xdr:sp>
      <xdr:nvSpPr>
        <xdr:cNvPr id="1" name="Rectangle 1">
          <a:hlinkClick r:id="rId1"/>
        </xdr:cNvPr>
        <xdr:cNvSpPr>
          <a:spLocks/>
        </xdr:cNvSpPr>
      </xdr:nvSpPr>
      <xdr:spPr>
        <a:xfrm>
          <a:off x="85725" y="57150"/>
          <a:ext cx="466725" cy="32385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71"/>
  <sheetViews>
    <sheetView showGridLines="0" showRowColHeaders="0" tabSelected="1" zoomScale="86" zoomScaleNormal="86" workbookViewId="0" topLeftCell="A1">
      <selection activeCell="E30" sqref="E30"/>
    </sheetView>
  </sheetViews>
  <sheetFormatPr defaultColWidth="9.140625" defaultRowHeight="12.75"/>
  <cols>
    <col min="1" max="1" width="16.57421875" style="0" customWidth="1"/>
    <col min="2" max="10" width="9.7109375" style="0" customWidth="1"/>
    <col min="11" max="11" width="10.7109375" style="0" customWidth="1"/>
    <col min="12" max="12" width="9.140625" style="285" customWidth="1"/>
    <col min="14" max="20" width="0" style="334" hidden="1" customWidth="1"/>
  </cols>
  <sheetData>
    <row r="1" spans="1:30" ht="27.75" thickBot="1" thickTop="1">
      <c r="A1" s="290"/>
      <c r="B1" s="371" t="s">
        <v>114</v>
      </c>
      <c r="C1" s="372"/>
      <c r="D1" s="372"/>
      <c r="E1" s="372"/>
      <c r="F1" s="372"/>
      <c r="G1" s="372"/>
      <c r="H1" s="372"/>
      <c r="I1" s="372"/>
      <c r="J1" s="372"/>
      <c r="K1" s="373"/>
      <c r="L1" s="291"/>
      <c r="M1" s="294"/>
      <c r="N1" s="323">
        <v>0.25</v>
      </c>
      <c r="O1" s="370" t="s">
        <v>86</v>
      </c>
      <c r="P1" s="370"/>
      <c r="Q1" s="370"/>
      <c r="R1" s="324"/>
      <c r="S1" s="325"/>
      <c r="T1" s="325"/>
      <c r="U1" s="79"/>
      <c r="V1" s="79"/>
      <c r="W1" s="79"/>
      <c r="X1" s="79"/>
      <c r="Y1" s="79"/>
      <c r="Z1" s="79"/>
      <c r="AA1" s="79"/>
      <c r="AB1" s="79"/>
      <c r="AC1" s="79"/>
      <c r="AD1" s="79"/>
    </row>
    <row r="2" spans="1:30" ht="26.25" thickTop="1">
      <c r="A2" s="290"/>
      <c r="B2" s="292"/>
      <c r="C2" s="292"/>
      <c r="D2" s="292"/>
      <c r="E2" s="292"/>
      <c r="F2" s="292"/>
      <c r="G2" s="292"/>
      <c r="H2" s="292"/>
      <c r="I2" s="292"/>
      <c r="J2" s="292"/>
      <c r="K2" s="292"/>
      <c r="L2" s="291"/>
      <c r="M2" s="294"/>
      <c r="N2" s="323">
        <v>0.3</v>
      </c>
      <c r="O2" s="370" t="s">
        <v>87</v>
      </c>
      <c r="P2" s="370"/>
      <c r="Q2" s="324"/>
      <c r="R2" s="324"/>
      <c r="S2" s="325"/>
      <c r="T2" s="325"/>
      <c r="U2" s="79"/>
      <c r="V2" s="79"/>
      <c r="W2" s="79"/>
      <c r="X2" s="79"/>
      <c r="Y2" s="79"/>
      <c r="Z2" s="79"/>
      <c r="AA2" s="79"/>
      <c r="AB2" s="79"/>
      <c r="AC2" s="79"/>
      <c r="AD2" s="79"/>
    </row>
    <row r="3" spans="1:30" ht="18.75">
      <c r="A3" s="290"/>
      <c r="B3" s="293"/>
      <c r="C3" s="293"/>
      <c r="D3" s="293"/>
      <c r="E3" s="293"/>
      <c r="F3" s="293"/>
      <c r="G3" s="294"/>
      <c r="H3" s="294"/>
      <c r="I3" s="294"/>
      <c r="J3" s="294"/>
      <c r="K3" s="294"/>
      <c r="L3" s="291"/>
      <c r="M3" s="294"/>
      <c r="N3" s="326">
        <v>1.5</v>
      </c>
      <c r="O3" s="370" t="s">
        <v>88</v>
      </c>
      <c r="P3" s="370"/>
      <c r="Q3" s="370"/>
      <c r="R3" s="324"/>
      <c r="S3" s="325"/>
      <c r="T3" s="325"/>
      <c r="U3" s="79"/>
      <c r="V3" s="79"/>
      <c r="W3" s="79"/>
      <c r="X3" s="79"/>
      <c r="Y3" s="79"/>
      <c r="Z3" s="79"/>
      <c r="AA3" s="79"/>
      <c r="AB3" s="79"/>
      <c r="AC3" s="79"/>
      <c r="AD3" s="79"/>
    </row>
    <row r="4" spans="1:30" ht="18" customHeight="1">
      <c r="A4" s="290"/>
      <c r="B4" s="294"/>
      <c r="C4" s="294"/>
      <c r="D4" s="294"/>
      <c r="E4" s="294"/>
      <c r="F4" s="294"/>
      <c r="G4" s="294"/>
      <c r="H4" s="294"/>
      <c r="I4" s="291"/>
      <c r="J4" s="294"/>
      <c r="K4" s="105"/>
      <c r="L4" s="291"/>
      <c r="M4" s="294"/>
      <c r="N4" s="323">
        <f>N3-(G28+G30)</f>
        <v>1.5</v>
      </c>
      <c r="O4" s="370" t="s">
        <v>123</v>
      </c>
      <c r="P4" s="370"/>
      <c r="Q4" s="370"/>
      <c r="R4" s="324"/>
      <c r="S4" s="325"/>
      <c r="T4" s="325"/>
      <c r="U4" s="79"/>
      <c r="V4" s="79"/>
      <c r="W4" s="79"/>
      <c r="X4" s="79"/>
      <c r="Y4" s="79"/>
      <c r="Z4" s="79"/>
      <c r="AA4" s="79"/>
      <c r="AB4" s="79"/>
      <c r="AC4" s="79"/>
      <c r="AD4" s="79"/>
    </row>
    <row r="5" spans="1:30" ht="4.5" customHeight="1">
      <c r="A5" s="290"/>
      <c r="B5" s="294"/>
      <c r="C5" s="294"/>
      <c r="D5" s="294"/>
      <c r="E5" s="294"/>
      <c r="F5" s="294"/>
      <c r="G5" s="294"/>
      <c r="H5" s="294"/>
      <c r="I5" s="294"/>
      <c r="J5" s="294"/>
      <c r="K5" s="294"/>
      <c r="L5" s="291"/>
      <c r="M5" s="294"/>
      <c r="N5" s="327"/>
      <c r="O5" s="324"/>
      <c r="P5" s="324"/>
      <c r="Q5" s="324"/>
      <c r="R5" s="324"/>
      <c r="S5" s="325"/>
      <c r="T5" s="325"/>
      <c r="U5" s="79"/>
      <c r="V5" s="79"/>
      <c r="W5" s="79"/>
      <c r="X5" s="79"/>
      <c r="Y5" s="79"/>
      <c r="Z5" s="79"/>
      <c r="AA5" s="79"/>
      <c r="AB5" s="79"/>
      <c r="AC5" s="79"/>
      <c r="AD5" s="79"/>
    </row>
    <row r="6" spans="1:30" ht="18" customHeight="1">
      <c r="A6" s="290"/>
      <c r="B6" s="294"/>
      <c r="C6" s="294"/>
      <c r="D6" s="294"/>
      <c r="E6" s="294"/>
      <c r="F6" s="294"/>
      <c r="G6" s="294"/>
      <c r="H6" s="294"/>
      <c r="I6" s="294"/>
      <c r="J6" s="294"/>
      <c r="K6" s="105"/>
      <c r="L6" s="291"/>
      <c r="M6" s="294"/>
      <c r="N6" s="327"/>
      <c r="O6" s="328" t="s">
        <v>124</v>
      </c>
      <c r="P6" s="328" t="s">
        <v>125</v>
      </c>
      <c r="Q6" s="328" t="s">
        <v>126</v>
      </c>
      <c r="R6" s="328" t="s">
        <v>127</v>
      </c>
      <c r="S6" s="325"/>
      <c r="T6" s="325"/>
      <c r="U6" s="79"/>
      <c r="V6" s="79"/>
      <c r="W6" s="79"/>
      <c r="X6" s="79"/>
      <c r="Y6" s="79"/>
      <c r="Z6" s="79"/>
      <c r="AA6" s="79"/>
      <c r="AB6" s="79"/>
      <c r="AC6" s="79"/>
      <c r="AD6" s="79"/>
    </row>
    <row r="7" spans="1:30" ht="4.5" customHeight="1">
      <c r="A7" s="290"/>
      <c r="B7" s="294"/>
      <c r="C7" s="294"/>
      <c r="D7" s="294"/>
      <c r="E7" s="294"/>
      <c r="F7" s="294"/>
      <c r="G7" s="294"/>
      <c r="H7" s="294"/>
      <c r="I7" s="294"/>
      <c r="J7" s="294"/>
      <c r="K7" s="294"/>
      <c r="L7" s="291"/>
      <c r="M7" s="294"/>
      <c r="N7" s="327"/>
      <c r="O7" s="327"/>
      <c r="P7" s="327"/>
      <c r="Q7" s="327"/>
      <c r="R7" s="327"/>
      <c r="S7" s="325"/>
      <c r="T7" s="325"/>
      <c r="U7" s="79"/>
      <c r="V7" s="79"/>
      <c r="W7" s="79"/>
      <c r="X7" s="79"/>
      <c r="Y7" s="79"/>
      <c r="Z7" s="79"/>
      <c r="AA7" s="79"/>
      <c r="AB7" s="79"/>
      <c r="AC7" s="79"/>
      <c r="AD7" s="79"/>
    </row>
    <row r="8" spans="1:30" ht="18" customHeight="1">
      <c r="A8" s="290"/>
      <c r="B8" s="294"/>
      <c r="C8" s="294"/>
      <c r="D8" s="294"/>
      <c r="E8" s="294"/>
      <c r="F8" s="294"/>
      <c r="G8" s="295"/>
      <c r="H8" s="294"/>
      <c r="I8" s="294"/>
      <c r="J8" s="294"/>
      <c r="K8" s="263"/>
      <c r="L8" s="291"/>
      <c r="M8" s="294"/>
      <c r="N8" s="327"/>
      <c r="O8" s="328" t="s">
        <v>128</v>
      </c>
      <c r="P8" s="328" t="s">
        <v>129</v>
      </c>
      <c r="Q8" s="328" t="s">
        <v>130</v>
      </c>
      <c r="R8" s="328" t="s">
        <v>131</v>
      </c>
      <c r="S8" s="325"/>
      <c r="T8" s="325"/>
      <c r="U8" s="79"/>
      <c r="V8" s="79"/>
      <c r="W8" s="79"/>
      <c r="X8" s="79"/>
      <c r="Y8" s="79"/>
      <c r="Z8" s="79"/>
      <c r="AA8" s="79"/>
      <c r="AB8" s="79"/>
      <c r="AC8" s="79"/>
      <c r="AD8" s="79"/>
    </row>
    <row r="9" spans="1:30" ht="4.5" customHeight="1" thickBot="1">
      <c r="A9" s="290"/>
      <c r="B9" s="294"/>
      <c r="C9" s="294"/>
      <c r="D9" s="294"/>
      <c r="E9" s="294"/>
      <c r="F9" s="294"/>
      <c r="G9" s="294"/>
      <c r="H9" s="294"/>
      <c r="I9" s="294"/>
      <c r="J9" s="294"/>
      <c r="K9" s="298"/>
      <c r="L9" s="291"/>
      <c r="M9" s="294"/>
      <c r="N9" s="327"/>
      <c r="O9" s="328"/>
      <c r="P9" s="328"/>
      <c r="Q9" s="327"/>
      <c r="R9" s="327"/>
      <c r="S9" s="325"/>
      <c r="T9" s="325"/>
      <c r="U9" s="79"/>
      <c r="V9" s="79"/>
      <c r="W9" s="79"/>
      <c r="X9" s="79"/>
      <c r="Y9" s="79"/>
      <c r="Z9" s="79"/>
      <c r="AA9" s="79"/>
      <c r="AB9" s="79"/>
      <c r="AC9" s="79"/>
      <c r="AD9" s="79"/>
    </row>
    <row r="10" spans="1:30" ht="18" customHeight="1" thickBot="1">
      <c r="A10" s="290"/>
      <c r="B10" s="356" t="s">
        <v>79</v>
      </c>
      <c r="C10" s="357"/>
      <c r="D10" s="358" t="s">
        <v>139</v>
      </c>
      <c r="E10" s="359"/>
      <c r="F10" s="359"/>
      <c r="G10" s="360"/>
      <c r="H10" s="294"/>
      <c r="I10" s="294"/>
      <c r="J10" s="294"/>
      <c r="K10" s="263"/>
      <c r="L10" s="291"/>
      <c r="M10" s="294"/>
      <c r="N10" s="327" t="s">
        <v>31</v>
      </c>
      <c r="O10" s="329">
        <f>IF(AND($G$24="si",$G$26=1,$E$28="lun"),$G$28,$G$34)</f>
      </c>
      <c r="P10" s="329" t="b">
        <f>IF(AND($G$24="si",$G$26=2),IF(OR($E$28="lun",$E$30="lun"),$G$28,$G$32))</f>
        <v>0</v>
      </c>
      <c r="Q10" s="323">
        <f>IF($G$20="SI",$G$22,"")</f>
        <v>0.25</v>
      </c>
      <c r="R10" s="323">
        <f>IF(AND($G$20="NO",$G$24="NO"),$G$36,"")</f>
      </c>
      <c r="S10" s="330" t="str">
        <f>IF(G20="si","3",IF(AND(G20="no",G24="no"),"4",IF(AND(G20="no",G24="si",G26=1),"1",IF(AND(G20="no",G24="si",G26=2),"2"))))</f>
        <v>3</v>
      </c>
      <c r="T10" s="325"/>
      <c r="U10" s="79"/>
      <c r="V10" s="79"/>
      <c r="W10" s="79"/>
      <c r="X10" s="79"/>
      <c r="Y10" s="79"/>
      <c r="Z10" s="79"/>
      <c r="AA10" s="79"/>
      <c r="AB10" s="79"/>
      <c r="AC10" s="79"/>
      <c r="AD10" s="79"/>
    </row>
    <row r="11" spans="1:30" ht="4.5" customHeight="1" thickBot="1">
      <c r="A11" s="290"/>
      <c r="B11" s="310"/>
      <c r="C11" s="310"/>
      <c r="D11" s="311"/>
      <c r="E11" s="311"/>
      <c r="F11" s="311"/>
      <c r="G11" s="294"/>
      <c r="H11" s="294"/>
      <c r="I11" s="294"/>
      <c r="J11" s="294"/>
      <c r="K11" s="298"/>
      <c r="L11" s="291"/>
      <c r="M11" s="294"/>
      <c r="N11" s="327"/>
      <c r="O11" s="329"/>
      <c r="P11" s="329"/>
      <c r="Q11" s="323"/>
      <c r="R11" s="323"/>
      <c r="S11" s="325"/>
      <c r="T11" s="325"/>
      <c r="U11" s="79"/>
      <c r="V11" s="79"/>
      <c r="W11" s="79"/>
      <c r="X11" s="79"/>
      <c r="Y11" s="79"/>
      <c r="Z11" s="79"/>
      <c r="AA11" s="79"/>
      <c r="AB11" s="79"/>
      <c r="AC11" s="79"/>
      <c r="AD11" s="79"/>
    </row>
    <row r="12" spans="1:30" ht="18" customHeight="1" thickBot="1">
      <c r="A12" s="290"/>
      <c r="B12" s="356" t="s">
        <v>80</v>
      </c>
      <c r="C12" s="357"/>
      <c r="D12" s="358" t="s">
        <v>83</v>
      </c>
      <c r="E12" s="359"/>
      <c r="F12" s="359"/>
      <c r="G12" s="360"/>
      <c r="H12" s="294"/>
      <c r="I12" s="294"/>
      <c r="J12" s="294"/>
      <c r="K12" s="263"/>
      <c r="L12" s="291"/>
      <c r="M12" s="294"/>
      <c r="N12" s="327" t="s">
        <v>32</v>
      </c>
      <c r="O12" s="329">
        <f>IF(AND($G$24="si",$G$26=1,$E$28="mar"),$G$28,$G$34)</f>
      </c>
      <c r="P12" s="329" t="b">
        <f>IF(AND($G$24="si",$G$26=2),IF(OR($E$28="mar",$E$30="mar"),$G$28,$G$32))</f>
        <v>0</v>
      </c>
      <c r="Q12" s="323">
        <f>IF($G$20="SI",$G$22,"")</f>
        <v>0.25</v>
      </c>
      <c r="R12" s="323">
        <f>IF(AND($G$20="NO",$G$24="NO"),$G$36,"")</f>
      </c>
      <c r="S12" s="325"/>
      <c r="T12" s="325"/>
      <c r="U12" s="79"/>
      <c r="V12" s="79"/>
      <c r="W12" s="79"/>
      <c r="X12" s="79"/>
      <c r="Y12" s="79"/>
      <c r="Z12" s="79"/>
      <c r="AA12" s="79"/>
      <c r="AB12" s="79"/>
      <c r="AC12" s="79"/>
      <c r="AD12" s="79"/>
    </row>
    <row r="13" spans="1:30" ht="4.5" customHeight="1" thickBot="1">
      <c r="A13" s="290"/>
      <c r="B13" s="310"/>
      <c r="C13" s="310"/>
      <c r="D13" s="311"/>
      <c r="E13" s="311"/>
      <c r="F13" s="311"/>
      <c r="G13" s="294"/>
      <c r="H13" s="294"/>
      <c r="I13" s="294"/>
      <c r="J13" s="294"/>
      <c r="K13" s="298"/>
      <c r="L13" s="291"/>
      <c r="M13" s="294"/>
      <c r="N13" s="327"/>
      <c r="O13" s="329"/>
      <c r="P13" s="329"/>
      <c r="Q13" s="323"/>
      <c r="R13" s="323"/>
      <c r="S13" s="325"/>
      <c r="T13" s="325"/>
      <c r="U13" s="79"/>
      <c r="V13" s="79"/>
      <c r="W13" s="79"/>
      <c r="X13" s="79"/>
      <c r="Y13" s="79"/>
      <c r="Z13" s="79"/>
      <c r="AA13" s="79"/>
      <c r="AB13" s="79"/>
      <c r="AC13" s="79"/>
      <c r="AD13" s="79"/>
    </row>
    <row r="14" spans="1:30" ht="18" customHeight="1" thickBot="1">
      <c r="A14" s="290"/>
      <c r="B14" s="356" t="s">
        <v>81</v>
      </c>
      <c r="C14" s="357"/>
      <c r="D14" s="358" t="s">
        <v>84</v>
      </c>
      <c r="E14" s="359"/>
      <c r="F14" s="359"/>
      <c r="G14" s="360"/>
      <c r="H14" s="294"/>
      <c r="I14" s="361" t="s">
        <v>75</v>
      </c>
      <c r="J14" s="364">
        <v>2006</v>
      </c>
      <c r="K14" s="263"/>
      <c r="L14" s="291"/>
      <c r="M14" s="294"/>
      <c r="N14" s="327" t="s">
        <v>33</v>
      </c>
      <c r="O14" s="329">
        <f>IF(AND($G$24="si",$G$26=1,$E$28="mer"),$G$28,$G$34)</f>
      </c>
      <c r="P14" s="329" t="b">
        <f>IF(AND($G$24="si",$G$26=2),IF(OR($E$28="mer",$E$30="mer"),$G$28,$G$32))</f>
        <v>0</v>
      </c>
      <c r="Q14" s="323">
        <f>IF($G$20="SI",$G$22,"")</f>
        <v>0.25</v>
      </c>
      <c r="R14" s="323">
        <f>IF(AND($G$20="NO",$G$24="NO"),$G$36,"")</f>
      </c>
      <c r="S14" s="325"/>
      <c r="T14" s="325"/>
      <c r="U14" s="79"/>
      <c r="V14" s="79"/>
      <c r="W14" s="79"/>
      <c r="X14" s="79"/>
      <c r="Y14" s="79"/>
      <c r="Z14" s="79"/>
      <c r="AA14" s="79"/>
      <c r="AB14" s="79"/>
      <c r="AC14" s="79"/>
      <c r="AD14" s="79"/>
    </row>
    <row r="15" spans="1:30" ht="4.5" customHeight="1" thickBot="1">
      <c r="A15" s="290"/>
      <c r="B15" s="310"/>
      <c r="C15" s="310"/>
      <c r="D15" s="311"/>
      <c r="E15" s="311"/>
      <c r="F15" s="311"/>
      <c r="G15" s="294"/>
      <c r="H15" s="294"/>
      <c r="I15" s="362"/>
      <c r="J15" s="365"/>
      <c r="K15" s="298"/>
      <c r="L15" s="291"/>
      <c r="M15" s="294"/>
      <c r="N15" s="327"/>
      <c r="O15" s="329"/>
      <c r="P15" s="329"/>
      <c r="Q15" s="323"/>
      <c r="R15" s="323"/>
      <c r="S15" s="325"/>
      <c r="T15" s="325"/>
      <c r="U15" s="79"/>
      <c r="V15" s="79"/>
      <c r="W15" s="79"/>
      <c r="X15" s="79"/>
      <c r="Y15" s="79"/>
      <c r="Z15" s="79"/>
      <c r="AA15" s="79"/>
      <c r="AB15" s="79"/>
      <c r="AC15" s="79"/>
      <c r="AD15" s="79"/>
    </row>
    <row r="16" spans="1:30" ht="18" customHeight="1" thickBot="1">
      <c r="A16" s="290"/>
      <c r="B16" s="356" t="s">
        <v>82</v>
      </c>
      <c r="C16" s="357"/>
      <c r="D16" s="358" t="s">
        <v>85</v>
      </c>
      <c r="E16" s="359"/>
      <c r="F16" s="359"/>
      <c r="G16" s="360"/>
      <c r="H16" s="294"/>
      <c r="I16" s="362"/>
      <c r="J16" s="365"/>
      <c r="K16" s="263"/>
      <c r="L16" s="291"/>
      <c r="M16" s="294"/>
      <c r="N16" s="327" t="s">
        <v>34</v>
      </c>
      <c r="O16" s="329">
        <f>IF(AND($G$24="si",$G$26=1,$E$28="gio"),$G$28,$G$34)</f>
      </c>
      <c r="P16" s="329" t="b">
        <f>IF(AND($G$24="si",$G$26=2),IF(OR($E$28="gio",$E$30="gio"),$G$28,$G$32))</f>
        <v>0</v>
      </c>
      <c r="Q16" s="323">
        <f>IF($G$20="SI",$G$22,"")</f>
        <v>0.25</v>
      </c>
      <c r="R16" s="323">
        <f>IF(AND($G$20="NO",$G$24="NO"),$G$36,"")</f>
      </c>
      <c r="S16" s="325"/>
      <c r="T16" s="325"/>
      <c r="U16" s="79"/>
      <c r="V16" s="79"/>
      <c r="W16" s="79"/>
      <c r="X16" s="79"/>
      <c r="Y16" s="79"/>
      <c r="Z16" s="79"/>
      <c r="AA16" s="79"/>
      <c r="AB16" s="79"/>
      <c r="AC16" s="79"/>
      <c r="AD16" s="79"/>
    </row>
    <row r="17" spans="1:30" ht="4.5" customHeight="1" thickBot="1">
      <c r="A17" s="290"/>
      <c r="B17" s="294"/>
      <c r="C17" s="294"/>
      <c r="D17" s="294"/>
      <c r="E17" s="294"/>
      <c r="F17" s="294"/>
      <c r="G17" s="294"/>
      <c r="H17" s="294"/>
      <c r="I17" s="362"/>
      <c r="J17" s="365"/>
      <c r="K17" s="298"/>
      <c r="L17" s="291"/>
      <c r="M17" s="294"/>
      <c r="N17" s="327"/>
      <c r="O17" s="329"/>
      <c r="P17" s="329"/>
      <c r="Q17" s="323"/>
      <c r="R17" s="323"/>
      <c r="S17" s="325"/>
      <c r="T17" s="325"/>
      <c r="U17" s="79"/>
      <c r="V17" s="79"/>
      <c r="W17" s="79"/>
      <c r="X17" s="79"/>
      <c r="Y17" s="79"/>
      <c r="Z17" s="79"/>
      <c r="AA17" s="79"/>
      <c r="AB17" s="79"/>
      <c r="AC17" s="79"/>
      <c r="AD17" s="79"/>
    </row>
    <row r="18" spans="1:30" ht="18" customHeight="1" thickBot="1">
      <c r="A18" s="290"/>
      <c r="B18" s="367" t="s">
        <v>56</v>
      </c>
      <c r="C18" s="368"/>
      <c r="D18" s="368"/>
      <c r="E18" s="368"/>
      <c r="F18" s="368"/>
      <c r="G18" s="369"/>
      <c r="H18" s="294"/>
      <c r="I18" s="363"/>
      <c r="J18" s="366"/>
      <c r="K18" s="263"/>
      <c r="L18" s="291"/>
      <c r="M18" s="294"/>
      <c r="N18" s="327" t="s">
        <v>35</v>
      </c>
      <c r="O18" s="329">
        <f>IF(AND($G$24="si",$G$26=1,$E$28="ven"),$G$28,$G$34)</f>
      </c>
      <c r="P18" s="329" t="b">
        <f>IF(AND($G$24="si",$G$26=2),IF(OR($E$28="ven",$E$30="ven"),$G$28,$G$32))</f>
        <v>0</v>
      </c>
      <c r="Q18" s="323">
        <f>IF($G$20="SI",$G$22,"")</f>
        <v>0.25</v>
      </c>
      <c r="R18" s="323">
        <f>IF(AND($G$20="NO",$G$24="NO"),$G$36,"")</f>
      </c>
      <c r="S18" s="325"/>
      <c r="T18" s="325"/>
      <c r="U18" s="79"/>
      <c r="V18" s="79"/>
      <c r="W18" s="79"/>
      <c r="X18" s="79"/>
      <c r="Y18" s="79"/>
      <c r="Z18" s="79"/>
      <c r="AA18" s="79"/>
      <c r="AB18" s="79"/>
      <c r="AC18" s="79"/>
      <c r="AD18" s="79"/>
    </row>
    <row r="19" spans="1:30" ht="4.5" customHeight="1" thickBot="1">
      <c r="A19" s="290"/>
      <c r="B19" s="312"/>
      <c r="C19" s="312"/>
      <c r="D19" s="312"/>
      <c r="E19" s="312"/>
      <c r="F19" s="312"/>
      <c r="G19" s="294"/>
      <c r="H19" s="294"/>
      <c r="I19" s="294"/>
      <c r="J19" s="294"/>
      <c r="K19" s="298"/>
      <c r="L19" s="291"/>
      <c r="M19" s="294"/>
      <c r="N19" s="327"/>
      <c r="O19" s="329"/>
      <c r="P19" s="329"/>
      <c r="Q19" s="323"/>
      <c r="R19" s="327"/>
      <c r="S19" s="325"/>
      <c r="T19" s="325"/>
      <c r="U19" s="79"/>
      <c r="V19" s="79"/>
      <c r="W19" s="79"/>
      <c r="X19" s="79"/>
      <c r="Y19" s="79"/>
      <c r="Z19" s="79"/>
      <c r="AA19" s="79"/>
      <c r="AB19" s="79"/>
      <c r="AC19" s="79"/>
      <c r="AD19" s="79"/>
    </row>
    <row r="20" spans="1:30" ht="18" customHeight="1" thickBot="1">
      <c r="A20" s="290"/>
      <c r="B20" s="352" t="s">
        <v>30</v>
      </c>
      <c r="C20" s="353"/>
      <c r="D20" s="353"/>
      <c r="E20" s="353"/>
      <c r="F20" s="354"/>
      <c r="G20" s="288" t="s">
        <v>134</v>
      </c>
      <c r="H20" s="294"/>
      <c r="I20" s="294"/>
      <c r="J20" s="294"/>
      <c r="K20" s="263"/>
      <c r="L20" s="291"/>
      <c r="M20" s="294"/>
      <c r="N20" s="327" t="s">
        <v>132</v>
      </c>
      <c r="O20" s="329"/>
      <c r="P20" s="329"/>
      <c r="Q20" s="323">
        <f>IF($G$20="SI",$G$22,"")</f>
        <v>0.25</v>
      </c>
      <c r="R20" s="327"/>
      <c r="S20" s="325"/>
      <c r="T20" s="325"/>
      <c r="U20" s="79"/>
      <c r="V20" s="79"/>
      <c r="W20" s="79"/>
      <c r="X20" s="79"/>
      <c r="Y20" s="79"/>
      <c r="Z20" s="79"/>
      <c r="AA20" s="79"/>
      <c r="AB20" s="79"/>
      <c r="AC20" s="79"/>
      <c r="AD20" s="79"/>
    </row>
    <row r="21" spans="1:30" ht="4.5" customHeight="1" thickBot="1">
      <c r="A21" s="290"/>
      <c r="B21" s="313"/>
      <c r="C21" s="313"/>
      <c r="D21" s="313"/>
      <c r="E21" s="313"/>
      <c r="F21" s="314"/>
      <c r="G21" s="294"/>
      <c r="H21" s="294"/>
      <c r="I21" s="294"/>
      <c r="J21" s="294"/>
      <c r="K21" s="298"/>
      <c r="L21" s="291"/>
      <c r="M21" s="294"/>
      <c r="N21" s="327"/>
      <c r="O21" s="328"/>
      <c r="P21" s="328"/>
      <c r="Q21" s="327"/>
      <c r="R21" s="327"/>
      <c r="S21" s="325"/>
      <c r="T21" s="325"/>
      <c r="U21" s="79"/>
      <c r="V21" s="79"/>
      <c r="W21" s="79"/>
      <c r="X21" s="79"/>
      <c r="Y21" s="79"/>
      <c r="Z21" s="79"/>
      <c r="AA21" s="79"/>
      <c r="AB21" s="79"/>
      <c r="AC21" s="79"/>
      <c r="AD21" s="79"/>
    </row>
    <row r="22" spans="1:30" ht="18" customHeight="1" thickBot="1">
      <c r="A22" s="290"/>
      <c r="B22" s="352" t="str">
        <f>IF($G$20="no","","Ore giornaliere di lavoro")</f>
        <v>Ore giornaliere di lavoro</v>
      </c>
      <c r="C22" s="353"/>
      <c r="D22" s="353"/>
      <c r="E22" s="353"/>
      <c r="F22" s="354"/>
      <c r="G22" s="287">
        <f>IF(G20="si",N1,"")</f>
        <v>0.25</v>
      </c>
      <c r="H22" s="294"/>
      <c r="I22" s="294"/>
      <c r="J22" s="294"/>
      <c r="K22" s="263"/>
      <c r="L22" s="291"/>
      <c r="M22" s="294"/>
      <c r="N22" s="327" t="s">
        <v>133</v>
      </c>
      <c r="O22" s="323"/>
      <c r="P22" s="323"/>
      <c r="Q22" s="323"/>
      <c r="R22" s="323"/>
      <c r="S22" s="325"/>
      <c r="T22" s="325"/>
      <c r="U22" s="79"/>
      <c r="V22" s="79"/>
      <c r="W22" s="79"/>
      <c r="X22" s="79"/>
      <c r="Y22" s="79"/>
      <c r="Z22" s="79"/>
      <c r="AA22" s="79"/>
      <c r="AB22" s="79"/>
      <c r="AC22" s="79"/>
      <c r="AD22" s="79"/>
    </row>
    <row r="23" spans="1:30" ht="4.5" customHeight="1">
      <c r="A23" s="335"/>
      <c r="B23" s="294"/>
      <c r="C23" s="291"/>
      <c r="D23" s="294"/>
      <c r="E23" s="294"/>
      <c r="F23" s="294"/>
      <c r="G23" s="294"/>
      <c r="H23" s="294"/>
      <c r="I23" s="294"/>
      <c r="J23" s="294"/>
      <c r="K23" s="298"/>
      <c r="L23" s="291"/>
      <c r="M23" s="294"/>
      <c r="N23" s="327"/>
      <c r="O23" s="327"/>
      <c r="P23" s="327"/>
      <c r="Q23" s="327"/>
      <c r="R23" s="327"/>
      <c r="S23" s="325"/>
      <c r="T23" s="325"/>
      <c r="U23" s="79"/>
      <c r="V23" s="79"/>
      <c r="W23" s="79"/>
      <c r="X23" s="79"/>
      <c r="Y23" s="79"/>
      <c r="Z23" s="79"/>
      <c r="AA23" s="79"/>
      <c r="AB23" s="79"/>
      <c r="AC23" s="79"/>
      <c r="AD23" s="79"/>
    </row>
    <row r="24" spans="1:30" ht="18" customHeight="1">
      <c r="A24" s="337">
        <f>IF(G20="NO","",1)</f>
        <v>1</v>
      </c>
      <c r="B24" s="355">
        <f>IF($G$20="si","","Sono previsti rientri ?")</f>
      </c>
      <c r="C24" s="355"/>
      <c r="D24" s="355"/>
      <c r="E24" s="301"/>
      <c r="F24" s="302"/>
      <c r="G24" s="299"/>
      <c r="H24" s="303" t="str">
        <f>IF(OR($G$20="si",$G$24="no"),"AA","")</f>
        <v>AA</v>
      </c>
      <c r="I24" s="294"/>
      <c r="J24" s="294"/>
      <c r="K24" s="263"/>
      <c r="L24" s="291"/>
      <c r="M24" s="294"/>
      <c r="N24" s="331" t="s">
        <v>31</v>
      </c>
      <c r="O24" s="332" t="s">
        <v>32</v>
      </c>
      <c r="P24" s="332" t="s">
        <v>33</v>
      </c>
      <c r="Q24" s="331" t="s">
        <v>34</v>
      </c>
      <c r="R24" s="331" t="s">
        <v>35</v>
      </c>
      <c r="S24" s="331" t="s">
        <v>36</v>
      </c>
      <c r="T24" s="331" t="s">
        <v>37</v>
      </c>
      <c r="U24" s="79"/>
      <c r="V24" s="79"/>
      <c r="W24" s="79"/>
      <c r="X24" s="79"/>
      <c r="Y24" s="79"/>
      <c r="Z24" s="79"/>
      <c r="AA24" s="79"/>
      <c r="AB24" s="79"/>
      <c r="AC24" s="79"/>
      <c r="AD24" s="79"/>
    </row>
    <row r="25" spans="1:30" ht="4.5" customHeight="1">
      <c r="A25" s="337"/>
      <c r="B25" s="294"/>
      <c r="C25" s="294"/>
      <c r="D25" s="294"/>
      <c r="E25" s="315"/>
      <c r="F25" s="316"/>
      <c r="G25" s="317"/>
      <c r="H25" s="303"/>
      <c r="I25" s="294"/>
      <c r="J25" s="294"/>
      <c r="K25" s="298"/>
      <c r="L25" s="291"/>
      <c r="M25" s="294"/>
      <c r="N25" s="331"/>
      <c r="O25" s="331"/>
      <c r="P25" s="331"/>
      <c r="Q25" s="331"/>
      <c r="R25" s="331"/>
      <c r="S25" s="331"/>
      <c r="T25" s="325"/>
      <c r="U25" s="79"/>
      <c r="V25" s="79"/>
      <c r="W25" s="79"/>
      <c r="X25" s="79"/>
      <c r="Y25" s="79"/>
      <c r="Z25" s="79"/>
      <c r="AA25" s="79"/>
      <c r="AB25" s="79"/>
      <c r="AC25" s="79"/>
      <c r="AD25" s="79"/>
    </row>
    <row r="26" spans="1:30" ht="18" customHeight="1">
      <c r="A26" s="337">
        <f>IF(G24="SI","",2)</f>
        <v>2</v>
      </c>
      <c r="B26" s="355">
        <f>IF(AND($G$20="no",$G$24="si"),"Rientri settimanali","")</f>
      </c>
      <c r="C26" s="355"/>
      <c r="D26" s="355"/>
      <c r="E26" s="301"/>
      <c r="F26" s="302">
        <f>IF(AND($G$20="no",$G$24="si"),"n°","")</f>
      </c>
      <c r="G26" s="299"/>
      <c r="H26" s="303">
        <f>IF(AND($G$24="SI",$G$26=1),"BB",IF(AND($G$24="SI",$G$26=2),"CC",""))</f>
      </c>
      <c r="I26" s="294"/>
      <c r="J26" s="294"/>
      <c r="K26" s="263"/>
      <c r="L26" s="291"/>
      <c r="M26" s="294"/>
      <c r="N26" s="332">
        <f>IF(AND($N$10="lun",$S$10="3"),$Q$10,IF(AND($N$10="LUN",$S$10="4"),$R$10,IF(AND($N$10="LUN",$S$10="1"),$O$10,IF(AND($N$10="LUN",$S$10="2"),$P$10,"x"))))</f>
        <v>0.25</v>
      </c>
      <c r="O26" s="332">
        <f>IF(AND($N$12="mar",$S$10="3"),$Q$12,IF(AND($N$12="mar",$S$10="4"),$R$12,IF(AND($N$12="mar",$S$10="1"),$O$12,IF(AND($N$12="mar",$S$10="2"),$P$12,"x"))))</f>
        <v>0.25</v>
      </c>
      <c r="P26" s="332">
        <f>IF(AND($N$14="mer",$S$10="3"),$Q$14,IF(AND($N$14="mer",$S$10="4"),$R$14,IF(AND($N$14="mer",$S$10="1"),$O$14,IF(AND($N$14="mer",$S$10="2"),$P$14,"x"))))</f>
        <v>0.25</v>
      </c>
      <c r="Q26" s="332">
        <f>IF(AND($N$16="gio",$S$10="3"),$Q$16,IF(AND($N$16="gio",$S$10="4"),$R$16,IF(AND($N$16="gio",$S$10="1"),$O$16,IF(AND($N$16="gio",$S$10="2"),$P$16,"x"))))</f>
        <v>0.25</v>
      </c>
      <c r="R26" s="332">
        <f>IF(AND($N$18="ven",$S$10="3"),$Q$18,IF(AND($N$18="ven",$S$10="4"),$R$18,IF(AND($N$18="ven",$S$10="1"),$O$18,IF(AND($N$18="ven",$S$10="2"),$P$18,"x"))))</f>
        <v>0.25</v>
      </c>
      <c r="S26" s="332">
        <f>IF(AND($N$20="sab",$S$10="3"),$Q$20,IF(AND($N$20="sab",$S$10="4"),$R$20,IF(AND($N$20="sab",$S$10="1"),$O$20,IF(AND($N$20="sab",$S$10="2"),$P$20,"x"))))</f>
        <v>0.25</v>
      </c>
      <c r="T26" s="332">
        <f>IF(AND($N$22="dom",$S$10="3"),$Q$22,IF(AND($N$22="dom",$S$10="4"),$R$22,IF(AND($N$22="dom",$S$10="1"),$O$22,IF(AND($N$22="dom",$S$10="2"),$P$22,IF(AND($N$22="dom",$S$10="3"),"x")))))</f>
        <v>0</v>
      </c>
      <c r="U26" s="79"/>
      <c r="V26" s="79"/>
      <c r="W26" s="79"/>
      <c r="X26" s="79"/>
      <c r="Y26" s="79"/>
      <c r="Z26" s="79"/>
      <c r="AA26" s="79"/>
      <c r="AB26" s="79"/>
      <c r="AC26" s="79"/>
      <c r="AD26" s="79"/>
    </row>
    <row r="27" spans="1:30" ht="4.5" customHeight="1">
      <c r="A27" s="337"/>
      <c r="B27" s="294"/>
      <c r="C27" s="294"/>
      <c r="D27" s="294"/>
      <c r="E27" s="315"/>
      <c r="F27" s="316"/>
      <c r="G27" s="317"/>
      <c r="H27" s="303"/>
      <c r="I27" s="294"/>
      <c r="J27" s="294"/>
      <c r="K27" s="298"/>
      <c r="L27" s="291"/>
      <c r="M27" s="294"/>
      <c r="N27" s="327"/>
      <c r="O27" s="333"/>
      <c r="P27" s="331"/>
      <c r="Q27" s="331"/>
      <c r="R27" s="324"/>
      <c r="S27" s="325"/>
      <c r="T27" s="325"/>
      <c r="U27" s="79"/>
      <c r="V27" s="79"/>
      <c r="W27" s="79"/>
      <c r="X27" s="79"/>
      <c r="Y27" s="79"/>
      <c r="Z27" s="79"/>
      <c r="AA27" s="79"/>
      <c r="AB27" s="79"/>
      <c r="AC27" s="79"/>
      <c r="AD27" s="79"/>
    </row>
    <row r="28" spans="1:30" ht="18" customHeight="1">
      <c r="A28" s="337">
        <f>IF(G26="",3,"")</f>
        <v>3</v>
      </c>
      <c r="B28" s="346">
        <f>IF(AND($G$20="no",$G$24="si",$G$26&lt;&gt;0),"Giorno di rientro","")</f>
      </c>
      <c r="C28" s="346"/>
      <c r="D28" s="346"/>
      <c r="E28" s="299"/>
      <c r="F28" s="283">
        <f>IF(AND($G$20="no",$G$24="si",$G$26&lt;&gt;0),"ore giorno","")</f>
      </c>
      <c r="G28" s="300"/>
      <c r="H28" s="303" t="str">
        <f>IF(OR($G$20="si",$G$24="no"),"CC","")</f>
        <v>CC</v>
      </c>
      <c r="I28" s="294"/>
      <c r="J28" s="294"/>
      <c r="K28" s="263"/>
      <c r="L28" s="291"/>
      <c r="M28" s="294"/>
      <c r="N28" s="327" t="s">
        <v>31</v>
      </c>
      <c r="O28" s="333">
        <f>IF(N28="lun",$N$26,IF(N28="mar",$O$26,IF(N28="mer",$P$26,IF(N28="gio",$Q$26,IF(N28="ven",$R$26,IF(N28="sab",$S$26,IF(N28="dom",$T$26)))))))</f>
        <v>0.25</v>
      </c>
      <c r="P28" s="332"/>
      <c r="Q28" s="324"/>
      <c r="R28" s="324"/>
      <c r="S28" s="325"/>
      <c r="T28" s="325"/>
      <c r="U28" s="79"/>
      <c r="V28" s="79"/>
      <c r="W28" s="79"/>
      <c r="X28" s="79"/>
      <c r="Y28" s="79"/>
      <c r="Z28" s="79"/>
      <c r="AA28" s="79"/>
      <c r="AB28" s="79"/>
      <c r="AC28" s="79"/>
      <c r="AD28" s="79"/>
    </row>
    <row r="29" spans="1:30" ht="4.5" customHeight="1" thickBot="1">
      <c r="A29" s="337"/>
      <c r="B29" s="294"/>
      <c r="C29" s="294"/>
      <c r="D29" s="294"/>
      <c r="E29" s="318"/>
      <c r="F29" s="316"/>
      <c r="G29" s="319"/>
      <c r="H29" s="303"/>
      <c r="I29" s="294"/>
      <c r="J29" s="294"/>
      <c r="K29" s="298"/>
      <c r="L29" s="291"/>
      <c r="M29" s="294"/>
      <c r="N29" s="327"/>
      <c r="O29" s="333"/>
      <c r="P29" s="331"/>
      <c r="Q29" s="324"/>
      <c r="R29" s="324"/>
      <c r="S29" s="325"/>
      <c r="T29" s="325"/>
      <c r="U29" s="79"/>
      <c r="V29" s="79"/>
      <c r="W29" s="79"/>
      <c r="X29" s="79"/>
      <c r="Y29" s="79"/>
      <c r="Z29" s="79"/>
      <c r="AA29" s="79"/>
      <c r="AB29" s="79"/>
      <c r="AC29" s="79"/>
      <c r="AD29" s="79"/>
    </row>
    <row r="30" spans="1:30" ht="18" customHeight="1">
      <c r="A30" s="337">
        <f>IF(G26=2,"",4)</f>
        <v>4</v>
      </c>
      <c r="B30" s="346">
        <f>IF(AND($G$20="no",$G$24="si",$G$26=2),"Giorno di rientro","")</f>
      </c>
      <c r="C30" s="346"/>
      <c r="D30" s="346"/>
      <c r="E30" s="299"/>
      <c r="F30" s="283">
        <f>IF(AND($G$20="no",$G$24="si",$G$26=2),"ore giorno","")</f>
      </c>
      <c r="G30" s="300"/>
      <c r="H30" s="303"/>
      <c r="I30" s="347" t="s">
        <v>113</v>
      </c>
      <c r="J30" s="343"/>
      <c r="K30" s="264"/>
      <c r="L30" s="291"/>
      <c r="M30" s="294"/>
      <c r="N30" s="327" t="s">
        <v>32</v>
      </c>
      <c r="O30" s="333">
        <f>IF(N30="lun",$N$26,IF(N30="mar",$O$26,IF(N30="mer",$P$26,IF(N30="gio",$Q$26,IF(N30="ven",$R$26,IF(N30="sab",$S$26,IF(N30="dom",$T$26)))))))</f>
        <v>0.25</v>
      </c>
      <c r="P30" s="332"/>
      <c r="Q30" s="324"/>
      <c r="R30" s="324"/>
      <c r="S30" s="325"/>
      <c r="T30" s="325"/>
      <c r="U30" s="79"/>
      <c r="V30" s="79"/>
      <c r="W30" s="79"/>
      <c r="X30" s="79"/>
      <c r="Y30" s="79"/>
      <c r="Z30" s="79"/>
      <c r="AA30" s="79"/>
      <c r="AB30" s="79"/>
      <c r="AC30" s="79"/>
      <c r="AD30" s="79"/>
    </row>
    <row r="31" spans="1:30" ht="4.5" customHeight="1">
      <c r="A31" s="337"/>
      <c r="B31" s="294"/>
      <c r="C31" s="294"/>
      <c r="D31" s="294"/>
      <c r="E31" s="294"/>
      <c r="F31" s="291"/>
      <c r="G31" s="320"/>
      <c r="H31" s="303"/>
      <c r="I31" s="344"/>
      <c r="J31" s="345"/>
      <c r="K31" s="294"/>
      <c r="L31" s="291"/>
      <c r="M31" s="294"/>
      <c r="N31" s="327"/>
      <c r="O31" s="333"/>
      <c r="P31" s="331"/>
      <c r="Q31" s="331"/>
      <c r="R31" s="324"/>
      <c r="S31" s="325"/>
      <c r="T31" s="325"/>
      <c r="U31" s="79"/>
      <c r="V31" s="79"/>
      <c r="W31" s="79"/>
      <c r="X31" s="79"/>
      <c r="Y31" s="79"/>
      <c r="Z31" s="79"/>
      <c r="AA31" s="79"/>
      <c r="AB31" s="79"/>
      <c r="AC31" s="79"/>
      <c r="AD31" s="79"/>
    </row>
    <row r="32" spans="1:30" ht="18" customHeight="1">
      <c r="A32" s="337">
        <v>5</v>
      </c>
      <c r="B32" s="349">
        <f>(IF(OR($G$20="si",$G$24=""),"",IF(AND($G$20="NO",$H$26=""),"",IF(AND($G$20="no",$H$26="BB"),"","Ore lavorative normali sugli alri 3 giorni lavorativi"))))</f>
      </c>
      <c r="C32" s="349"/>
      <c r="D32" s="349"/>
      <c r="E32" s="349"/>
      <c r="F32" s="349"/>
      <c r="G32" s="289">
        <f>IF(OR($G$20="si",$G$24=""),"",IF(AND($G$20="NO",$H$26=""),"",IF(AND($G$20="no",$H$26="BB"),"",$N$4/3)))</f>
      </c>
      <c r="H32" s="303"/>
      <c r="I32" s="344"/>
      <c r="J32" s="345"/>
      <c r="K32" s="105"/>
      <c r="L32" s="291"/>
      <c r="M32" s="294"/>
      <c r="N32" s="327" t="s">
        <v>33</v>
      </c>
      <c r="O32" s="333">
        <f>IF(N32="lun",$N$26,IF(N32="mar",$O$26,IF(N32="mer",$P$26,IF(N32="gio",$Q$26,IF(N32="ven",$R$26,IF(N32="sab",$S$26,IF(N32="dom",$T$26)))))))</f>
        <v>0.25</v>
      </c>
      <c r="P32" s="332"/>
      <c r="Q32" s="324"/>
      <c r="R32" s="324"/>
      <c r="S32" s="325"/>
      <c r="T32" s="325"/>
      <c r="U32" s="79"/>
      <c r="V32" s="79"/>
      <c r="W32" s="79"/>
      <c r="X32" s="79"/>
      <c r="Y32" s="79"/>
      <c r="Z32" s="79"/>
      <c r="AA32" s="79"/>
      <c r="AB32" s="79"/>
      <c r="AC32" s="79"/>
      <c r="AD32" s="79"/>
    </row>
    <row r="33" spans="1:30" ht="4.5" customHeight="1">
      <c r="A33" s="338"/>
      <c r="B33" s="350"/>
      <c r="C33" s="350"/>
      <c r="D33" s="350"/>
      <c r="E33" s="128"/>
      <c r="F33" s="321"/>
      <c r="G33" s="322"/>
      <c r="H33" s="304"/>
      <c r="I33" s="344"/>
      <c r="J33" s="345"/>
      <c r="K33" s="77"/>
      <c r="L33" s="291"/>
      <c r="M33" s="294"/>
      <c r="N33" s="327"/>
      <c r="O33" s="333"/>
      <c r="P33" s="331"/>
      <c r="Q33" s="324"/>
      <c r="R33" s="324"/>
      <c r="S33" s="325"/>
      <c r="T33" s="325"/>
      <c r="U33" s="79"/>
      <c r="V33" s="79"/>
      <c r="W33" s="79"/>
      <c r="X33" s="79"/>
      <c r="Y33" s="79"/>
      <c r="Z33" s="79"/>
      <c r="AA33" s="79"/>
      <c r="AB33" s="79"/>
      <c r="AC33" s="79"/>
      <c r="AD33" s="79"/>
    </row>
    <row r="34" spans="1:30" ht="18" customHeight="1">
      <c r="A34" s="337">
        <v>6</v>
      </c>
      <c r="B34" s="349">
        <f>(IF($H$26="","",IF(AND($G$20="no",$H$24="BB"),"",IF(AND($G$20="no",$G$26=2),"","Ore lavorative normali sugli alri 4 giorni lavorativi"))))</f>
      </c>
      <c r="C34" s="349"/>
      <c r="D34" s="349"/>
      <c r="E34" s="349"/>
      <c r="F34" s="349"/>
      <c r="G34" s="289">
        <f>IF($H$26="","",IF(AND($G$20="no",$G$26=2),"",$N$4/4))</f>
      </c>
      <c r="H34" s="303"/>
      <c r="I34" s="344"/>
      <c r="J34" s="345"/>
      <c r="K34" s="19"/>
      <c r="L34" s="291"/>
      <c r="M34" s="294"/>
      <c r="N34" s="327" t="s">
        <v>34</v>
      </c>
      <c r="O34" s="333">
        <f>IF(N34="lun",$N$26,IF(N34="mar",$O$26,IF(N34="mer",$P$26,IF(N34="gio",$Q$26,IF(N34="ven",$R$26,IF(N34="sab",$S$26,IF(N34="dom",$T$26)))))))</f>
        <v>0.25</v>
      </c>
      <c r="P34" s="331"/>
      <c r="Q34" s="324"/>
      <c r="R34" s="324"/>
      <c r="S34" s="325"/>
      <c r="T34" s="325"/>
      <c r="U34" s="79"/>
      <c r="V34" s="79"/>
      <c r="W34" s="79"/>
      <c r="X34" s="79"/>
      <c r="Y34" s="79"/>
      <c r="Z34" s="79"/>
      <c r="AA34" s="79"/>
      <c r="AB34" s="79"/>
      <c r="AC34" s="79"/>
      <c r="AD34" s="79"/>
    </row>
    <row r="35" spans="1:30" ht="4.5" customHeight="1">
      <c r="A35" s="339"/>
      <c r="B35" s="351"/>
      <c r="C35" s="351"/>
      <c r="D35" s="351"/>
      <c r="E35" s="128"/>
      <c r="F35" s="321"/>
      <c r="G35" s="322"/>
      <c r="H35" s="304"/>
      <c r="I35" s="344"/>
      <c r="J35" s="345"/>
      <c r="K35" s="77"/>
      <c r="L35" s="291"/>
      <c r="M35" s="294"/>
      <c r="N35" s="327"/>
      <c r="O35" s="333"/>
      <c r="P35" s="331"/>
      <c r="Q35" s="331"/>
      <c r="R35" s="324"/>
      <c r="S35" s="325"/>
      <c r="T35" s="325"/>
      <c r="U35" s="79"/>
      <c r="V35" s="79"/>
      <c r="W35" s="79"/>
      <c r="X35" s="79"/>
      <c r="Y35" s="79"/>
      <c r="Z35" s="79"/>
      <c r="AA35" s="79"/>
      <c r="AB35" s="79"/>
      <c r="AC35" s="79"/>
      <c r="AD35" s="79"/>
    </row>
    <row r="36" spans="1:30" ht="18" customHeight="1">
      <c r="A36" s="337">
        <v>7</v>
      </c>
      <c r="B36" s="349">
        <f>(IF($G$20="si","",IF($H$24&lt;&gt;"AA","","Ore lavorative senza rientri su 5 giorni lavorativi")))</f>
      </c>
      <c r="C36" s="349"/>
      <c r="D36" s="349"/>
      <c r="E36" s="349"/>
      <c r="F36" s="349"/>
      <c r="G36" s="289">
        <f>IF(OR($G$20="si",$H$24&lt;&gt;"AA"),"",$N$2)</f>
      </c>
      <c r="H36" s="303"/>
      <c r="I36" s="344"/>
      <c r="J36" s="345"/>
      <c r="K36" s="19"/>
      <c r="L36" s="291"/>
      <c r="M36" s="294"/>
      <c r="N36" s="327" t="s">
        <v>35</v>
      </c>
      <c r="O36" s="333">
        <f>IF(N36="lun",$N$26,IF(N36="mar",$O$26,IF(N36="mer",$P$26,IF(N36="gio",$Q$26,IF(N36="ven",$R$26,IF(N36="sab",$S$26,IF(N36="dom",$T$26)))))))</f>
        <v>0.25</v>
      </c>
      <c r="P36" s="331"/>
      <c r="Q36" s="324"/>
      <c r="R36" s="324"/>
      <c r="S36" s="325"/>
      <c r="T36" s="325"/>
      <c r="U36" s="79"/>
      <c r="V36" s="79"/>
      <c r="W36" s="79"/>
      <c r="X36" s="79"/>
      <c r="Y36" s="79"/>
      <c r="Z36" s="79"/>
      <c r="AA36" s="79"/>
      <c r="AB36" s="79"/>
      <c r="AC36" s="79"/>
      <c r="AD36" s="79"/>
    </row>
    <row r="37" spans="1:30" ht="4.5" customHeight="1">
      <c r="A37" s="336"/>
      <c r="B37" s="77"/>
      <c r="C37" s="77"/>
      <c r="D37" s="77"/>
      <c r="E37" s="77"/>
      <c r="F37" s="78"/>
      <c r="G37" s="78"/>
      <c r="H37" s="304"/>
      <c r="I37" s="344"/>
      <c r="J37" s="345"/>
      <c r="K37" s="77"/>
      <c r="L37" s="291"/>
      <c r="M37" s="294"/>
      <c r="N37" s="327"/>
      <c r="O37" s="324"/>
      <c r="P37" s="324"/>
      <c r="Q37" s="324"/>
      <c r="R37" s="324"/>
      <c r="S37" s="325"/>
      <c r="T37" s="325"/>
      <c r="U37" s="79"/>
      <c r="V37" s="79"/>
      <c r="W37" s="79"/>
      <c r="X37" s="79"/>
      <c r="Y37" s="79"/>
      <c r="Z37" s="79"/>
      <c r="AA37" s="79"/>
      <c r="AB37" s="79"/>
      <c r="AC37" s="79"/>
      <c r="AD37" s="79"/>
    </row>
    <row r="38" spans="1:30" ht="18" customHeight="1" thickBot="1">
      <c r="A38" s="335"/>
      <c r="B38" s="77"/>
      <c r="C38" s="77"/>
      <c r="D38" s="77"/>
      <c r="E38" s="77"/>
      <c r="F38" s="77"/>
      <c r="G38" s="77"/>
      <c r="H38" s="77"/>
      <c r="I38" s="342"/>
      <c r="J38" s="348"/>
      <c r="K38" s="19"/>
      <c r="L38" s="291"/>
      <c r="M38" s="294"/>
      <c r="N38" s="327" t="s">
        <v>36</v>
      </c>
      <c r="O38" s="333">
        <f>IF(N38="lun",$N$26,IF(N38="mar",$O$26,IF(N38="mer",$P$26,IF(N38="gio",$Q$26,IF(N38="ven",$R$26,IF(N38="sab",$S$26,IF(N38="dom",$T$26)))))))</f>
        <v>0.25</v>
      </c>
      <c r="P38" s="324"/>
      <c r="Q38" s="324"/>
      <c r="R38" s="324"/>
      <c r="S38" s="325"/>
      <c r="T38" s="325"/>
      <c r="U38" s="79"/>
      <c r="V38" s="79"/>
      <c r="W38" s="79"/>
      <c r="X38" s="79"/>
      <c r="Y38" s="79"/>
      <c r="Z38" s="79"/>
      <c r="AA38" s="79"/>
      <c r="AB38" s="79"/>
      <c r="AC38" s="79"/>
      <c r="AD38" s="79"/>
    </row>
    <row r="39" spans="1:30" ht="12.75">
      <c r="A39" s="78"/>
      <c r="B39" s="77"/>
      <c r="C39" s="77"/>
      <c r="D39" s="77"/>
      <c r="E39" s="77"/>
      <c r="F39" s="78"/>
      <c r="G39" s="78"/>
      <c r="H39" s="77"/>
      <c r="I39" s="297"/>
      <c r="J39" s="297"/>
      <c r="K39" s="77"/>
      <c r="L39" s="291"/>
      <c r="M39" s="294"/>
      <c r="N39" s="327"/>
      <c r="O39" s="324"/>
      <c r="P39" s="324"/>
      <c r="Q39" s="331"/>
      <c r="R39" s="324"/>
      <c r="S39" s="325"/>
      <c r="T39" s="325"/>
      <c r="U39" s="79"/>
      <c r="V39" s="79"/>
      <c r="W39" s="79"/>
      <c r="X39" s="79"/>
      <c r="Y39" s="79"/>
      <c r="Z39" s="79"/>
      <c r="AA39" s="79"/>
      <c r="AB39" s="79"/>
      <c r="AC39" s="79"/>
      <c r="AD39" s="79"/>
    </row>
    <row r="40" spans="1:30" ht="12.75">
      <c r="A40" s="78"/>
      <c r="B40" s="296"/>
      <c r="C40" s="296"/>
      <c r="D40" s="296"/>
      <c r="E40" s="296"/>
      <c r="F40" s="296"/>
      <c r="G40" s="78"/>
      <c r="H40" s="77"/>
      <c r="I40" s="297"/>
      <c r="J40" s="297"/>
      <c r="K40" s="77"/>
      <c r="L40" s="291"/>
      <c r="M40" s="294"/>
      <c r="N40" s="327" t="s">
        <v>37</v>
      </c>
      <c r="O40" s="333">
        <f>IF(N40="lun",$N$26,IF(N40="mar",$O$26,IF(N40="mer",$P$26,IF(N40="gio",$Q$26,IF(N40="ven",$R$26,IF(N40="sab",$S$26,IF(N40="dom",$T$26)))))))</f>
        <v>0</v>
      </c>
      <c r="P40" s="324"/>
      <c r="Q40" s="324"/>
      <c r="R40" s="324"/>
      <c r="S40" s="325"/>
      <c r="T40" s="325"/>
      <c r="U40" s="79"/>
      <c r="V40" s="79"/>
      <c r="W40" s="79"/>
      <c r="X40" s="79"/>
      <c r="Y40" s="79"/>
      <c r="Z40" s="79"/>
      <c r="AA40" s="79"/>
      <c r="AB40" s="79"/>
      <c r="AC40" s="79"/>
      <c r="AD40" s="79"/>
    </row>
    <row r="41" spans="1:30" ht="12.75">
      <c r="A41" s="291"/>
      <c r="B41" s="294"/>
      <c r="C41" s="294"/>
      <c r="D41" s="294"/>
      <c r="E41" s="294"/>
      <c r="F41" s="294"/>
      <c r="G41" s="294"/>
      <c r="H41" s="294"/>
      <c r="I41" s="297"/>
      <c r="J41" s="297"/>
      <c r="K41" s="294"/>
      <c r="L41" s="291"/>
      <c r="M41" s="294"/>
      <c r="N41" s="327"/>
      <c r="O41" s="324"/>
      <c r="P41" s="324"/>
      <c r="Q41" s="324"/>
      <c r="R41" s="324"/>
      <c r="S41" s="325"/>
      <c r="T41" s="325"/>
      <c r="U41" s="79"/>
      <c r="V41" s="79"/>
      <c r="W41" s="79"/>
      <c r="X41" s="79"/>
      <c r="Y41" s="79"/>
      <c r="Z41" s="79"/>
      <c r="AA41" s="79"/>
      <c r="AB41" s="79"/>
      <c r="AC41" s="79"/>
      <c r="AD41" s="79"/>
    </row>
    <row r="42" spans="1:30" ht="12.75">
      <c r="A42" s="78"/>
      <c r="B42" s="77"/>
      <c r="C42" s="77"/>
      <c r="D42" s="77"/>
      <c r="E42" s="77"/>
      <c r="F42" s="77"/>
      <c r="G42" s="77"/>
      <c r="H42" s="77"/>
      <c r="I42" s="297"/>
      <c r="J42" s="297"/>
      <c r="K42" s="77"/>
      <c r="L42" s="291"/>
      <c r="M42" s="294"/>
      <c r="N42" s="327"/>
      <c r="O42" s="324"/>
      <c r="P42" s="324"/>
      <c r="Q42" s="324"/>
      <c r="R42" s="324"/>
      <c r="S42" s="325"/>
      <c r="T42" s="325"/>
      <c r="U42" s="79"/>
      <c r="V42" s="79"/>
      <c r="W42" s="79"/>
      <c r="X42" s="79"/>
      <c r="Y42" s="79"/>
      <c r="Z42" s="79"/>
      <c r="AA42" s="79"/>
      <c r="AB42" s="79"/>
      <c r="AC42" s="79"/>
      <c r="AD42" s="79"/>
    </row>
    <row r="43" spans="1:30" ht="12.75">
      <c r="A43" s="77"/>
      <c r="B43" s="77"/>
      <c r="C43" s="77"/>
      <c r="D43" s="77"/>
      <c r="E43" s="77"/>
      <c r="F43" s="77"/>
      <c r="G43" s="77"/>
      <c r="H43" s="77"/>
      <c r="I43" s="77"/>
      <c r="J43" s="77"/>
      <c r="K43" s="77"/>
      <c r="L43" s="78"/>
      <c r="M43" s="77"/>
      <c r="U43" s="79"/>
      <c r="V43" s="79"/>
      <c r="W43" s="79"/>
      <c r="X43" s="79"/>
      <c r="Y43" s="79"/>
      <c r="Z43" s="79"/>
      <c r="AA43" s="79"/>
      <c r="AB43" s="79"/>
      <c r="AC43" s="79"/>
      <c r="AD43" s="79"/>
    </row>
    <row r="44" spans="1:30" ht="12.75">
      <c r="A44" s="77"/>
      <c r="B44" s="77"/>
      <c r="C44" s="77"/>
      <c r="D44" s="77"/>
      <c r="E44" s="77"/>
      <c r="F44" s="77"/>
      <c r="G44" s="77"/>
      <c r="H44" s="77"/>
      <c r="I44" s="77"/>
      <c r="J44" s="77"/>
      <c r="K44" s="77"/>
      <c r="L44" s="78"/>
      <c r="M44" s="77"/>
      <c r="U44" s="79"/>
      <c r="V44" s="79"/>
      <c r="W44" s="79"/>
      <c r="X44" s="79"/>
      <c r="Y44" s="79"/>
      <c r="Z44" s="79"/>
      <c r="AA44" s="79"/>
      <c r="AB44" s="79"/>
      <c r="AC44" s="79"/>
      <c r="AD44" s="79"/>
    </row>
    <row r="45" spans="1:30" ht="12.75">
      <c r="A45" s="77"/>
      <c r="B45" s="77"/>
      <c r="C45" s="77"/>
      <c r="D45" s="77"/>
      <c r="E45" s="77"/>
      <c r="F45" s="77"/>
      <c r="G45" s="77"/>
      <c r="H45" s="77"/>
      <c r="I45" s="77"/>
      <c r="J45" s="77"/>
      <c r="K45" s="77"/>
      <c r="L45" s="78"/>
      <c r="M45" s="77"/>
      <c r="U45" s="79"/>
      <c r="V45" s="79"/>
      <c r="W45" s="79"/>
      <c r="X45" s="79"/>
      <c r="Y45" s="79"/>
      <c r="Z45" s="79"/>
      <c r="AA45" s="79"/>
      <c r="AB45" s="79"/>
      <c r="AC45" s="79"/>
      <c r="AD45" s="79"/>
    </row>
    <row r="46" spans="1:30" ht="12.75">
      <c r="A46" s="77"/>
      <c r="B46" s="77"/>
      <c r="C46" s="77"/>
      <c r="D46" s="77"/>
      <c r="E46" s="77"/>
      <c r="F46" s="77"/>
      <c r="G46" s="77"/>
      <c r="H46" s="77"/>
      <c r="I46" s="77"/>
      <c r="J46" s="77"/>
      <c r="K46" s="77"/>
      <c r="L46" s="78"/>
      <c r="M46" s="77"/>
      <c r="U46" s="79"/>
      <c r="V46" s="79"/>
      <c r="W46" s="79"/>
      <c r="X46" s="79"/>
      <c r="Y46" s="79"/>
      <c r="Z46" s="79"/>
      <c r="AA46" s="79"/>
      <c r="AB46" s="79"/>
      <c r="AC46" s="79"/>
      <c r="AD46" s="79"/>
    </row>
    <row r="47" spans="1:30" ht="12.75">
      <c r="A47" s="77"/>
      <c r="B47" s="77"/>
      <c r="C47" s="77"/>
      <c r="D47" s="77"/>
      <c r="E47" s="77"/>
      <c r="F47" s="77"/>
      <c r="G47" s="77"/>
      <c r="H47" s="77"/>
      <c r="I47" s="77"/>
      <c r="J47" s="77"/>
      <c r="K47" s="77"/>
      <c r="L47" s="78"/>
      <c r="M47" s="77"/>
      <c r="U47" s="79"/>
      <c r="V47" s="79"/>
      <c r="W47" s="79"/>
      <c r="X47" s="79"/>
      <c r="Y47" s="79"/>
      <c r="Z47" s="79"/>
      <c r="AA47" s="79"/>
      <c r="AB47" s="79"/>
      <c r="AC47" s="79"/>
      <c r="AD47" s="79"/>
    </row>
    <row r="48" spans="1:30" ht="12.75">
      <c r="A48" s="77"/>
      <c r="B48" s="77"/>
      <c r="C48" s="77"/>
      <c r="D48" s="77"/>
      <c r="E48" s="77"/>
      <c r="F48" s="77"/>
      <c r="G48" s="77"/>
      <c r="H48" s="77"/>
      <c r="I48" s="77"/>
      <c r="J48" s="77"/>
      <c r="K48" s="77"/>
      <c r="L48" s="78"/>
      <c r="M48" s="77"/>
      <c r="U48" s="79"/>
      <c r="V48" s="79"/>
      <c r="W48" s="79"/>
      <c r="X48" s="79"/>
      <c r="Y48" s="79"/>
      <c r="Z48" s="79"/>
      <c r="AA48" s="79"/>
      <c r="AB48" s="79"/>
      <c r="AC48" s="79"/>
      <c r="AD48" s="79"/>
    </row>
    <row r="49" spans="1:30" ht="12.75">
      <c r="A49" s="77"/>
      <c r="B49" s="77"/>
      <c r="C49" s="77"/>
      <c r="D49" s="77"/>
      <c r="E49" s="77"/>
      <c r="F49" s="77"/>
      <c r="G49" s="77"/>
      <c r="H49" s="77"/>
      <c r="I49" s="77"/>
      <c r="J49" s="77"/>
      <c r="K49" s="77"/>
      <c r="L49" s="78"/>
      <c r="M49" s="77"/>
      <c r="U49" s="79"/>
      <c r="V49" s="79"/>
      <c r="W49" s="79"/>
      <c r="X49" s="79"/>
      <c r="Y49" s="79"/>
      <c r="Z49" s="79"/>
      <c r="AA49" s="79"/>
      <c r="AB49" s="79"/>
      <c r="AC49" s="79"/>
      <c r="AD49" s="79"/>
    </row>
    <row r="50" spans="1:30" ht="12.75">
      <c r="A50" s="77"/>
      <c r="B50" s="77"/>
      <c r="C50" s="77"/>
      <c r="D50" s="77"/>
      <c r="E50" s="77"/>
      <c r="F50" s="77"/>
      <c r="G50" s="77"/>
      <c r="H50" s="77"/>
      <c r="I50" s="77"/>
      <c r="J50" s="77"/>
      <c r="K50" s="77"/>
      <c r="L50" s="78"/>
      <c r="M50" s="77"/>
      <c r="U50" s="79"/>
      <c r="V50" s="79"/>
      <c r="W50" s="79"/>
      <c r="X50" s="79"/>
      <c r="Y50" s="79"/>
      <c r="Z50" s="79"/>
      <c r="AA50" s="79"/>
      <c r="AB50" s="79"/>
      <c r="AC50" s="79"/>
      <c r="AD50" s="79"/>
    </row>
    <row r="51" spans="1:30" ht="12.75">
      <c r="A51" s="77"/>
      <c r="B51" s="77"/>
      <c r="C51" s="77"/>
      <c r="D51" s="77"/>
      <c r="E51" s="77"/>
      <c r="F51" s="77"/>
      <c r="G51" s="77"/>
      <c r="H51" s="77"/>
      <c r="I51" s="77"/>
      <c r="J51" s="77"/>
      <c r="K51" s="77"/>
      <c r="L51" s="78"/>
      <c r="M51" s="77"/>
      <c r="U51" s="79"/>
      <c r="V51" s="79"/>
      <c r="W51" s="79"/>
      <c r="X51" s="79"/>
      <c r="Y51" s="79"/>
      <c r="Z51" s="79"/>
      <c r="AA51" s="79"/>
      <c r="AB51" s="79"/>
      <c r="AC51" s="79"/>
      <c r="AD51" s="79"/>
    </row>
    <row r="52" spans="1:30" ht="12.75">
      <c r="A52" s="77"/>
      <c r="B52" s="77"/>
      <c r="C52" s="77"/>
      <c r="D52" s="77"/>
      <c r="E52" s="77"/>
      <c r="F52" s="77"/>
      <c r="G52" s="77"/>
      <c r="H52" s="77"/>
      <c r="I52" s="77"/>
      <c r="J52" s="77"/>
      <c r="K52" s="77"/>
      <c r="L52" s="78"/>
      <c r="M52" s="77"/>
      <c r="U52" s="79"/>
      <c r="V52" s="79"/>
      <c r="W52" s="79"/>
      <c r="X52" s="79"/>
      <c r="Y52" s="79"/>
      <c r="Z52" s="79"/>
      <c r="AA52" s="79"/>
      <c r="AB52" s="79"/>
      <c r="AC52" s="79"/>
      <c r="AD52" s="79"/>
    </row>
    <row r="53" spans="1:30" ht="12.75">
      <c r="A53" s="77"/>
      <c r="B53" s="77"/>
      <c r="C53" s="77"/>
      <c r="D53" s="77"/>
      <c r="E53" s="77"/>
      <c r="F53" s="77"/>
      <c r="G53" s="77"/>
      <c r="H53" s="77"/>
      <c r="I53" s="77"/>
      <c r="J53" s="77"/>
      <c r="K53" s="77"/>
      <c r="L53" s="78"/>
      <c r="M53" s="77"/>
      <c r="U53" s="79"/>
      <c r="V53" s="79"/>
      <c r="W53" s="79"/>
      <c r="X53" s="79"/>
      <c r="Y53" s="79"/>
      <c r="Z53" s="79"/>
      <c r="AA53" s="79"/>
      <c r="AB53" s="79"/>
      <c r="AC53" s="79"/>
      <c r="AD53" s="79"/>
    </row>
    <row r="54" spans="1:30" ht="12.75">
      <c r="A54" s="77"/>
      <c r="B54" s="77"/>
      <c r="C54" s="77"/>
      <c r="D54" s="77"/>
      <c r="E54" s="77"/>
      <c r="F54" s="77"/>
      <c r="G54" s="77"/>
      <c r="H54" s="77"/>
      <c r="I54" s="77"/>
      <c r="J54" s="77"/>
      <c r="K54" s="77"/>
      <c r="L54" s="78"/>
      <c r="M54" s="77"/>
      <c r="U54" s="79"/>
      <c r="V54" s="79"/>
      <c r="W54" s="79"/>
      <c r="X54" s="79"/>
      <c r="Y54" s="79"/>
      <c r="Z54" s="79"/>
      <c r="AA54" s="79"/>
      <c r="AB54" s="79"/>
      <c r="AC54" s="79"/>
      <c r="AD54" s="79"/>
    </row>
    <row r="55" spans="1:30" ht="12.75">
      <c r="A55" s="77"/>
      <c r="B55" s="77"/>
      <c r="C55" s="77"/>
      <c r="D55" s="77"/>
      <c r="E55" s="77"/>
      <c r="F55" s="77"/>
      <c r="G55" s="77"/>
      <c r="H55" s="77"/>
      <c r="I55" s="77"/>
      <c r="J55" s="77"/>
      <c r="K55" s="77"/>
      <c r="L55" s="78"/>
      <c r="M55" s="77"/>
      <c r="U55" s="79"/>
      <c r="V55" s="79"/>
      <c r="W55" s="79"/>
      <c r="X55" s="79"/>
      <c r="Y55" s="79"/>
      <c r="Z55" s="79"/>
      <c r="AA55" s="79"/>
      <c r="AB55" s="79"/>
      <c r="AC55" s="79"/>
      <c r="AD55" s="79"/>
    </row>
    <row r="56" spans="1:30" ht="12.75">
      <c r="A56" s="77"/>
      <c r="B56" s="77"/>
      <c r="C56" s="77"/>
      <c r="D56" s="77"/>
      <c r="E56" s="77"/>
      <c r="F56" s="77"/>
      <c r="G56" s="77"/>
      <c r="H56" s="77"/>
      <c r="I56" s="77"/>
      <c r="J56" s="77"/>
      <c r="K56" s="77"/>
      <c r="L56" s="78"/>
      <c r="M56" s="77"/>
      <c r="U56" s="79"/>
      <c r="V56" s="79"/>
      <c r="W56" s="79"/>
      <c r="X56" s="79"/>
      <c r="Y56" s="79"/>
      <c r="Z56" s="79"/>
      <c r="AA56" s="79"/>
      <c r="AB56" s="79"/>
      <c r="AC56" s="79"/>
      <c r="AD56" s="79"/>
    </row>
    <row r="57" spans="1:30" ht="12.75">
      <c r="A57" s="77"/>
      <c r="B57" s="77"/>
      <c r="C57" s="77"/>
      <c r="D57" s="77"/>
      <c r="E57" s="77"/>
      <c r="F57" s="77"/>
      <c r="G57" s="77"/>
      <c r="H57" s="77"/>
      <c r="I57" s="77"/>
      <c r="J57" s="77"/>
      <c r="K57" s="77"/>
      <c r="L57" s="78"/>
      <c r="M57" s="77"/>
      <c r="U57" s="79"/>
      <c r="V57" s="79"/>
      <c r="W57" s="79"/>
      <c r="X57" s="79"/>
      <c r="Y57" s="79"/>
      <c r="Z57" s="79"/>
      <c r="AA57" s="79"/>
      <c r="AB57" s="79"/>
      <c r="AC57" s="79"/>
      <c r="AD57" s="79"/>
    </row>
    <row r="58" spans="1:30" ht="12.75">
      <c r="A58" s="77"/>
      <c r="B58" s="77"/>
      <c r="C58" s="77"/>
      <c r="D58" s="77"/>
      <c r="E58" s="77"/>
      <c r="F58" s="77"/>
      <c r="G58" s="77"/>
      <c r="H58" s="77"/>
      <c r="I58" s="77"/>
      <c r="J58" s="77"/>
      <c r="K58" s="77"/>
      <c r="L58" s="78"/>
      <c r="M58" s="77"/>
      <c r="U58" s="79"/>
      <c r="V58" s="79"/>
      <c r="W58" s="79"/>
      <c r="X58" s="79"/>
      <c r="Y58" s="79"/>
      <c r="Z58" s="79"/>
      <c r="AA58" s="79"/>
      <c r="AB58" s="79"/>
      <c r="AC58" s="79"/>
      <c r="AD58" s="79"/>
    </row>
    <row r="59" spans="1:30" ht="12.75">
      <c r="A59" s="77"/>
      <c r="B59" s="77"/>
      <c r="C59" s="77"/>
      <c r="D59" s="77"/>
      <c r="E59" s="77"/>
      <c r="F59" s="77"/>
      <c r="G59" s="77"/>
      <c r="H59" s="77"/>
      <c r="I59" s="77"/>
      <c r="J59" s="77"/>
      <c r="K59" s="77"/>
      <c r="L59" s="78"/>
      <c r="M59" s="77"/>
      <c r="U59" s="79"/>
      <c r="V59" s="79"/>
      <c r="W59" s="79"/>
      <c r="X59" s="79"/>
      <c r="Y59" s="79"/>
      <c r="Z59" s="79"/>
      <c r="AA59" s="79"/>
      <c r="AB59" s="79"/>
      <c r="AC59" s="79"/>
      <c r="AD59" s="79"/>
    </row>
    <row r="60" spans="1:30" ht="12.75">
      <c r="A60" s="77"/>
      <c r="B60" s="77"/>
      <c r="C60" s="77"/>
      <c r="D60" s="77"/>
      <c r="E60" s="77"/>
      <c r="F60" s="77"/>
      <c r="G60" s="77"/>
      <c r="H60" s="77"/>
      <c r="I60" s="77"/>
      <c r="J60" s="77"/>
      <c r="K60" s="77"/>
      <c r="L60" s="78"/>
      <c r="M60" s="77"/>
      <c r="U60" s="79"/>
      <c r="V60" s="79"/>
      <c r="W60" s="79"/>
      <c r="X60" s="79"/>
      <c r="Y60" s="79"/>
      <c r="Z60" s="79"/>
      <c r="AA60" s="79"/>
      <c r="AB60" s="79"/>
      <c r="AC60" s="79"/>
      <c r="AD60" s="79"/>
    </row>
    <row r="61" spans="1:30" ht="12.75">
      <c r="A61" s="77"/>
      <c r="B61" s="77"/>
      <c r="C61" s="77"/>
      <c r="D61" s="77"/>
      <c r="E61" s="77"/>
      <c r="F61" s="77"/>
      <c r="G61" s="77"/>
      <c r="H61" s="77"/>
      <c r="I61" s="77"/>
      <c r="J61" s="77"/>
      <c r="K61" s="77"/>
      <c r="L61" s="78"/>
      <c r="M61" s="77"/>
      <c r="U61" s="79"/>
      <c r="V61" s="79"/>
      <c r="W61" s="79"/>
      <c r="X61" s="79"/>
      <c r="Y61" s="79"/>
      <c r="Z61" s="79"/>
      <c r="AA61" s="79"/>
      <c r="AB61" s="79"/>
      <c r="AC61" s="79"/>
      <c r="AD61" s="79"/>
    </row>
    <row r="62" spans="1:30" ht="12.75">
      <c r="A62" s="77"/>
      <c r="B62" s="77"/>
      <c r="C62" s="77"/>
      <c r="D62" s="77"/>
      <c r="E62" s="77"/>
      <c r="F62" s="77"/>
      <c r="G62" s="77"/>
      <c r="H62" s="77"/>
      <c r="I62" s="77"/>
      <c r="J62" s="77"/>
      <c r="K62" s="77"/>
      <c r="L62" s="78"/>
      <c r="M62" s="77"/>
      <c r="U62" s="79"/>
      <c r="V62" s="79"/>
      <c r="W62" s="79"/>
      <c r="X62" s="79"/>
      <c r="Y62" s="79"/>
      <c r="Z62" s="79"/>
      <c r="AA62" s="79"/>
      <c r="AB62" s="79"/>
      <c r="AC62" s="79"/>
      <c r="AD62" s="79"/>
    </row>
    <row r="63" spans="1:30" ht="12.75">
      <c r="A63" s="77"/>
      <c r="B63" s="77"/>
      <c r="C63" s="77"/>
      <c r="D63" s="77"/>
      <c r="E63" s="77"/>
      <c r="F63" s="77"/>
      <c r="G63" s="77"/>
      <c r="H63" s="77"/>
      <c r="I63" s="77"/>
      <c r="J63" s="77"/>
      <c r="K63" s="77"/>
      <c r="L63" s="78"/>
      <c r="M63" s="77"/>
      <c r="U63" s="79"/>
      <c r="V63" s="79"/>
      <c r="W63" s="79"/>
      <c r="X63" s="79"/>
      <c r="Y63" s="79"/>
      <c r="Z63" s="79"/>
      <c r="AA63" s="79"/>
      <c r="AB63" s="79"/>
      <c r="AC63" s="79"/>
      <c r="AD63" s="79"/>
    </row>
    <row r="64" spans="1:30" ht="12.75">
      <c r="A64" s="77"/>
      <c r="B64" s="77"/>
      <c r="C64" s="77"/>
      <c r="D64" s="77"/>
      <c r="E64" s="77"/>
      <c r="F64" s="77"/>
      <c r="G64" s="77"/>
      <c r="H64" s="77"/>
      <c r="I64" s="77"/>
      <c r="J64" s="77"/>
      <c r="K64" s="77"/>
      <c r="L64" s="78"/>
      <c r="M64" s="77"/>
      <c r="U64" s="79"/>
      <c r="V64" s="79"/>
      <c r="W64" s="79"/>
      <c r="X64" s="79"/>
      <c r="Y64" s="79"/>
      <c r="Z64" s="79"/>
      <c r="AA64" s="79"/>
      <c r="AB64" s="79"/>
      <c r="AC64" s="79"/>
      <c r="AD64" s="79"/>
    </row>
    <row r="65" spans="1:30" ht="12.75">
      <c r="A65" s="77"/>
      <c r="B65" s="77"/>
      <c r="C65" s="77"/>
      <c r="D65" s="77"/>
      <c r="E65" s="77"/>
      <c r="F65" s="77"/>
      <c r="G65" s="77"/>
      <c r="H65" s="77"/>
      <c r="I65" s="77"/>
      <c r="J65" s="77"/>
      <c r="K65" s="77"/>
      <c r="L65" s="78"/>
      <c r="M65" s="77"/>
      <c r="U65" s="79"/>
      <c r="V65" s="79"/>
      <c r="W65" s="79"/>
      <c r="X65" s="79"/>
      <c r="Y65" s="79"/>
      <c r="Z65" s="79"/>
      <c r="AA65" s="79"/>
      <c r="AB65" s="79"/>
      <c r="AC65" s="79"/>
      <c r="AD65" s="79"/>
    </row>
    <row r="66" spans="1:30" ht="12.75">
      <c r="A66" s="77"/>
      <c r="B66" s="77"/>
      <c r="C66" s="77"/>
      <c r="D66" s="77"/>
      <c r="E66" s="77"/>
      <c r="F66" s="77"/>
      <c r="G66" s="77"/>
      <c r="H66" s="77"/>
      <c r="I66" s="77"/>
      <c r="J66" s="77"/>
      <c r="K66" s="77"/>
      <c r="L66" s="78"/>
      <c r="M66" s="77"/>
      <c r="U66" s="79"/>
      <c r="V66" s="79"/>
      <c r="W66" s="79"/>
      <c r="X66" s="79"/>
      <c r="Y66" s="79"/>
      <c r="Z66" s="79"/>
      <c r="AA66" s="79"/>
      <c r="AB66" s="79"/>
      <c r="AC66" s="79"/>
      <c r="AD66" s="79"/>
    </row>
    <row r="67" spans="1:30" ht="12.75">
      <c r="A67" s="77"/>
      <c r="B67" s="77"/>
      <c r="C67" s="77"/>
      <c r="D67" s="77"/>
      <c r="E67" s="77"/>
      <c r="F67" s="77"/>
      <c r="G67" s="77"/>
      <c r="H67" s="77"/>
      <c r="I67" s="77"/>
      <c r="J67" s="77"/>
      <c r="K67" s="77"/>
      <c r="L67" s="78"/>
      <c r="M67" s="77"/>
      <c r="U67" s="79"/>
      <c r="V67" s="79"/>
      <c r="W67" s="79"/>
      <c r="X67" s="79"/>
      <c r="Y67" s="79"/>
      <c r="Z67" s="79"/>
      <c r="AA67" s="79"/>
      <c r="AB67" s="79"/>
      <c r="AC67" s="79"/>
      <c r="AD67" s="79"/>
    </row>
    <row r="68" spans="1:30" ht="12.75">
      <c r="A68" s="77"/>
      <c r="B68" s="77"/>
      <c r="C68" s="77"/>
      <c r="D68" s="77"/>
      <c r="E68" s="77"/>
      <c r="F68" s="77"/>
      <c r="G68" s="77"/>
      <c r="H68" s="77"/>
      <c r="I68" s="77"/>
      <c r="J68" s="77"/>
      <c r="K68" s="77"/>
      <c r="L68" s="78"/>
      <c r="M68" s="77"/>
      <c r="U68" s="79"/>
      <c r="V68" s="79"/>
      <c r="W68" s="79"/>
      <c r="X68" s="79"/>
      <c r="Y68" s="79"/>
      <c r="Z68" s="79"/>
      <c r="AA68" s="79"/>
      <c r="AB68" s="79"/>
      <c r="AC68" s="79"/>
      <c r="AD68" s="79"/>
    </row>
    <row r="69" spans="1:30" ht="12.75">
      <c r="A69" s="77"/>
      <c r="B69" s="77"/>
      <c r="C69" s="77"/>
      <c r="D69" s="77"/>
      <c r="E69" s="77"/>
      <c r="F69" s="77"/>
      <c r="G69" s="77"/>
      <c r="H69" s="77"/>
      <c r="I69" s="77"/>
      <c r="J69" s="77"/>
      <c r="K69" s="77"/>
      <c r="L69" s="78"/>
      <c r="M69" s="77"/>
      <c r="U69" s="79"/>
      <c r="V69" s="79"/>
      <c r="W69" s="79"/>
      <c r="X69" s="79"/>
      <c r="Y69" s="79"/>
      <c r="Z69" s="79"/>
      <c r="AA69" s="79"/>
      <c r="AB69" s="79"/>
      <c r="AC69" s="79"/>
      <c r="AD69" s="79"/>
    </row>
    <row r="70" spans="1:30" ht="12.75">
      <c r="A70" s="77"/>
      <c r="B70" s="77"/>
      <c r="C70" s="77"/>
      <c r="D70" s="77"/>
      <c r="E70" s="77"/>
      <c r="F70" s="77"/>
      <c r="G70" s="77"/>
      <c r="H70" s="77"/>
      <c r="I70" s="77"/>
      <c r="J70" s="77"/>
      <c r="K70" s="77"/>
      <c r="L70" s="78"/>
      <c r="M70" s="77"/>
      <c r="U70" s="79"/>
      <c r="V70" s="79"/>
      <c r="W70" s="79"/>
      <c r="X70" s="79"/>
      <c r="Y70" s="79"/>
      <c r="Z70" s="79"/>
      <c r="AA70" s="79"/>
      <c r="AB70" s="79"/>
      <c r="AC70" s="79"/>
      <c r="AD70" s="79"/>
    </row>
    <row r="71" spans="1:30" ht="12.75">
      <c r="A71" s="77"/>
      <c r="B71" s="77"/>
      <c r="C71" s="77"/>
      <c r="D71" s="77"/>
      <c r="E71" s="77"/>
      <c r="F71" s="77"/>
      <c r="G71" s="77"/>
      <c r="H71" s="77"/>
      <c r="I71" s="77"/>
      <c r="J71" s="77"/>
      <c r="K71" s="77"/>
      <c r="L71" s="78"/>
      <c r="M71" s="77"/>
      <c r="U71" s="79"/>
      <c r="V71" s="79"/>
      <c r="W71" s="79"/>
      <c r="X71" s="79"/>
      <c r="Y71" s="79"/>
      <c r="Z71" s="79"/>
      <c r="AA71" s="79"/>
      <c r="AB71" s="79"/>
      <c r="AC71" s="79"/>
      <c r="AD71" s="79"/>
    </row>
  </sheetData>
  <sheetProtection password="D459" sheet="1" objects="1" scenarios="1" selectLockedCells="1"/>
  <mergeCells count="28">
    <mergeCell ref="B1:K1"/>
    <mergeCell ref="O1:Q1"/>
    <mergeCell ref="O2:P2"/>
    <mergeCell ref="O3:Q3"/>
    <mergeCell ref="O4:Q4"/>
    <mergeCell ref="B10:C10"/>
    <mergeCell ref="D10:G10"/>
    <mergeCell ref="B12:C12"/>
    <mergeCell ref="D12:G12"/>
    <mergeCell ref="B14:C14"/>
    <mergeCell ref="D14:G14"/>
    <mergeCell ref="I14:I18"/>
    <mergeCell ref="J14:J18"/>
    <mergeCell ref="B16:C16"/>
    <mergeCell ref="D16:G16"/>
    <mergeCell ref="B18:G18"/>
    <mergeCell ref="B20:F20"/>
    <mergeCell ref="B22:F22"/>
    <mergeCell ref="B24:D24"/>
    <mergeCell ref="B26:D26"/>
    <mergeCell ref="B28:D28"/>
    <mergeCell ref="B30:D30"/>
    <mergeCell ref="I30:J38"/>
    <mergeCell ref="B32:F32"/>
    <mergeCell ref="B33:D33"/>
    <mergeCell ref="B34:F34"/>
    <mergeCell ref="B35:D35"/>
    <mergeCell ref="B36:F36"/>
  </mergeCells>
  <conditionalFormatting sqref="B24:D24 B36:F36 B28:D28 B30:D30 B32:F32 B34:F34">
    <cfRule type="expression" priority="1" dxfId="0" stopIfTrue="1">
      <formula>IF(A24,G24)=""</formula>
    </cfRule>
  </conditionalFormatting>
  <conditionalFormatting sqref="E24 E26 E28 E30">
    <cfRule type="expression" priority="2" dxfId="0" stopIfTrue="1">
      <formula>IF(A24,G24)=""</formula>
    </cfRule>
  </conditionalFormatting>
  <conditionalFormatting sqref="F24 F26 F28 F30">
    <cfRule type="expression" priority="3" dxfId="0" stopIfTrue="1">
      <formula>IF(A24,G24)=""</formula>
    </cfRule>
  </conditionalFormatting>
  <conditionalFormatting sqref="G24 G26 G28 G30 G32 G34 G36">
    <cfRule type="expression" priority="4" dxfId="0" stopIfTrue="1">
      <formula>IF(A24,G24)=""</formula>
    </cfRule>
  </conditionalFormatting>
  <conditionalFormatting sqref="B26:D26">
    <cfRule type="expression" priority="5" dxfId="0" stopIfTrue="1">
      <formula>IF(A26,G26)=""</formula>
    </cfRule>
  </conditionalFormatting>
  <printOptions/>
  <pageMargins left="0.5905511811023623" right="0.5905511811023623" top="0.5905511811023623" bottom="0.5905511811023623" header="0.31496062992125984" footer="0.31496062992125984"/>
  <pageSetup blackAndWhite="1" horizontalDpi="600" verticalDpi="600" orientation="landscape" paperSize="9" r:id="rId4"/>
  <drawing r:id="rId3"/>
  <legacyDrawing r:id="rId2"/>
</worksheet>
</file>

<file path=xl/worksheets/sheet10.xml><?xml version="1.0" encoding="utf-8"?>
<worksheet xmlns="http://schemas.openxmlformats.org/spreadsheetml/2006/main" xmlns:r="http://schemas.openxmlformats.org/officeDocument/2006/relationships">
  <sheetPr codeName="Foglio9">
    <tabColor indexed="23"/>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44</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14">
        <v>1</v>
      </c>
      <c r="B7" s="21" t="str">
        <f>IF($N$2=2006,C!W37,IF($N$2=2007,C!X37,IF($N$2=2008,C!Y37,IF($N$2=2009,C!Z37,IF($N$2=2010,C!AA37,"")))))</f>
        <v>mar</v>
      </c>
      <c r="C7" s="308">
        <f>IF(B7="lun",MENU!$N$26,IF(B7="mar",MENU!$O$26,IF(B7="mer",MENU!$P$26,IF(B7="gio",MENU!$Q$26,IF(B7="ven",MENU!$R$26,IF(B7="sab",MENU!$S$26,IF(B7="dom",MENU!$T$26)))))))</f>
        <v>0.25</v>
      </c>
      <c r="D7" s="65"/>
      <c r="E7" s="65"/>
      <c r="F7" s="48" t="str">
        <f>IF(OR(C7="==",D7=""),"0.00",IF(E7=0,0,E7-D7))</f>
        <v>0.00</v>
      </c>
      <c r="G7" s="65"/>
      <c r="H7" s="65"/>
      <c r="I7" s="48" t="str">
        <f>IF(OR(C7="==",G7=""),"0.00",IF(H7=0,0,H7-G7))</f>
        <v>0.00</v>
      </c>
      <c r="J7" s="65"/>
      <c r="K7" s="65"/>
      <c r="L7" s="48">
        <f>IF(C7="==","0.00",IF(J7=0,F7+I7+K7,F7+I7+K7-J7))</f>
        <v>0</v>
      </c>
      <c r="M7" s="6">
        <f>IF(C7="==","==",IF(C7&lt;L7,L7-C7,""))</f>
      </c>
      <c r="N7" s="6">
        <f>IF(L7=0,"",IF(C7&gt;L7,C7-L7,"=="))</f>
      </c>
      <c r="O7" s="69"/>
      <c r="P7" s="140"/>
      <c r="Q7" s="144"/>
      <c r="R7" s="146"/>
      <c r="S7" s="142">
        <f>IF(B7="sab","sab","")</f>
      </c>
      <c r="T7" s="141">
        <f>IF(B7="dom","dom","")</f>
      </c>
      <c r="U7" s="73"/>
      <c r="V7" s="73"/>
      <c r="W7" s="73"/>
      <c r="X7" s="73"/>
      <c r="Y7" s="73"/>
      <c r="Z7" s="73"/>
      <c r="AA7" s="73"/>
    </row>
    <row r="8" spans="1:27" ht="13.5" customHeight="1">
      <c r="A8" s="14">
        <v>2</v>
      </c>
      <c r="B8" s="16" t="str">
        <f>IF($N$2=2006,C!W38,IF($N$2=2007,C!X38,IF($N$2=2008,C!Y38,IF($N$2=2009,C!Z38,IF($N$2=2010,C!AA38,"")))))</f>
        <v>mer</v>
      </c>
      <c r="C8" s="306">
        <f>IF(B8="lun",MENU!$N$26,IF(B8="mar",MENU!$O$26,IF(B8="mer",MENU!$P$26,IF(B8="gio",MENU!$Q$26,IF(B8="ven",MENU!$R$26,IF(B8="sab",MENU!$S$26,IF(B8="dom",MENU!$T$26)))))))</f>
        <v>0.25</v>
      </c>
      <c r="D8" s="65"/>
      <c r="E8" s="65"/>
      <c r="F8" s="48" t="str">
        <f aca="true" t="shared" si="0" ref="F8:F20">IF(OR(C8="==",D8=""),"0.00",IF(E8=0,0,E8-D8))</f>
        <v>0.00</v>
      </c>
      <c r="G8" s="65"/>
      <c r="H8" s="65"/>
      <c r="I8" s="48" t="str">
        <f aca="true" t="shared" si="1" ref="I8:I20">IF(OR(C8="==",G8=""),"0.00",IF(H8=0,0,H8-G8))</f>
        <v>0.00</v>
      </c>
      <c r="J8" s="65"/>
      <c r="K8" s="65"/>
      <c r="L8" s="48">
        <f aca="true" t="shared" si="2" ref="L8:L20">IF(C8="==","0.00",IF(J8=0,F8+I8+K8,F8+I8+K8-J8))</f>
        <v>0</v>
      </c>
      <c r="M8" s="6">
        <f aca="true" t="shared" si="3" ref="M8:M20">IF(C8="==","==",IF(C8&lt;L8,L8-C8,""))</f>
      </c>
      <c r="N8" s="6">
        <f>IF(L8=0,"",IF(C8&gt;L8,C8-L8,"=="))</f>
      </c>
      <c r="O8" s="69"/>
      <c r="P8" s="140"/>
      <c r="Q8" s="144"/>
      <c r="R8" s="143">
        <f>IF(B8="sab","sab","")</f>
      </c>
      <c r="S8" s="142">
        <f>IF(B8="dom","dom","")</f>
      </c>
      <c r="T8" s="152"/>
      <c r="U8" s="73"/>
      <c r="V8" s="73"/>
      <c r="W8" s="73"/>
      <c r="X8" s="73"/>
      <c r="Y8" s="73"/>
      <c r="Z8" s="73"/>
      <c r="AA8" s="73"/>
    </row>
    <row r="9" spans="1:27" ht="13.5" customHeight="1">
      <c r="A9" s="14">
        <v>3</v>
      </c>
      <c r="B9" s="16" t="str">
        <f>IF($N$2=2006,C!W39,IF($N$2=2007,C!X39,IF($N$2=2008,C!Y39,IF($N$2=2009,C!Z39,IF($N$2=2010,C!AA39,"")))))</f>
        <v>gio</v>
      </c>
      <c r="C9" s="306">
        <f>IF(B9="lun",MENU!$N$26,IF(B9="mar",MENU!$O$26,IF(B9="mer",MENU!$P$26,IF(B9="gio",MENU!$Q$26,IF(B9="ven",MENU!$R$26,IF(B9="sab",MENU!$S$26,IF(B9="dom",MENU!$T$26)))))))</f>
        <v>0.25</v>
      </c>
      <c r="D9" s="65"/>
      <c r="E9" s="65"/>
      <c r="F9" s="48" t="str">
        <f t="shared" si="0"/>
        <v>0.00</v>
      </c>
      <c r="G9" s="65"/>
      <c r="H9" s="65"/>
      <c r="I9" s="48" t="str">
        <f t="shared" si="1"/>
        <v>0.00</v>
      </c>
      <c r="J9" s="65"/>
      <c r="K9" s="65"/>
      <c r="L9" s="48">
        <f t="shared" si="2"/>
        <v>0</v>
      </c>
      <c r="M9" s="6">
        <f t="shared" si="3"/>
      </c>
      <c r="N9" s="6">
        <f aca="true" t="shared" si="4" ref="N9:N37">IF(L9=0,"",IF(C9&gt;L9,C9-L9,"=="))</f>
      </c>
      <c r="O9" s="69"/>
      <c r="P9" s="140"/>
      <c r="Q9" s="144"/>
      <c r="R9" s="143">
        <f>IF(B9="dom","dom","")</f>
      </c>
      <c r="S9" s="149"/>
      <c r="T9" s="152"/>
      <c r="U9" s="73"/>
      <c r="V9" s="73"/>
      <c r="W9" s="73"/>
      <c r="X9" s="73"/>
      <c r="Y9" s="73"/>
      <c r="Z9" s="73"/>
      <c r="AA9" s="73"/>
    </row>
    <row r="10" spans="1:27" ht="13.5" customHeight="1">
      <c r="A10" s="14">
        <v>4</v>
      </c>
      <c r="B10" s="16" t="str">
        <f>IF($N$2=2006,C!W40,IF($N$2=2007,C!X40,IF($N$2=2008,C!Y40,IF($N$2=2009,C!Z40,IF($N$2=2010,C!AA40,"")))))</f>
        <v>ven</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40">
        <f>IF(B10="dom","dom","")</f>
      </c>
      <c r="Q10" s="144">
        <f>IF(B10="sab","sab","")</f>
      </c>
      <c r="R10" s="146"/>
      <c r="S10" s="149"/>
      <c r="T10" s="152"/>
      <c r="U10" s="73"/>
      <c r="V10" s="73"/>
      <c r="W10" s="73"/>
      <c r="X10" s="73"/>
      <c r="Y10" s="73"/>
      <c r="Z10" s="73"/>
      <c r="AA10" s="73"/>
    </row>
    <row r="11" spans="1:27" ht="13.5" customHeight="1">
      <c r="A11" s="14">
        <v>5</v>
      </c>
      <c r="B11" s="16" t="str">
        <f>IF($N$2=2006,C!W41,IF($N$2=2007,C!X41,IF($N$2=2008,C!Y41,IF($N$2=2009,C!Z41,IF($N$2=2010,C!AA41,"")))))</f>
        <v>sab</v>
      </c>
      <c r="C11" s="306">
        <f>IF(B11="lun",MENU!$N$26,IF(B11="mar",MENU!$O$26,IF(B11="mer",MENU!$P$26,IF(B11="gio",MENU!$Q$26,IF(B11="ven",MENU!$R$26,IF(B11="sab",MENU!$S$26,IF(B11="dom",MENU!$T$26)))))))</f>
        <v>0.25</v>
      </c>
      <c r="D11" s="65"/>
      <c r="E11" s="65"/>
      <c r="F11" s="48" t="str">
        <f t="shared" si="0"/>
        <v>0.00</v>
      </c>
      <c r="G11" s="65"/>
      <c r="H11" s="65"/>
      <c r="I11" s="48" t="str">
        <f t="shared" si="1"/>
        <v>0.00</v>
      </c>
      <c r="J11" s="65"/>
      <c r="K11" s="65"/>
      <c r="L11" s="48">
        <f t="shared" si="2"/>
        <v>0</v>
      </c>
      <c r="M11" s="6">
        <f t="shared" si="3"/>
      </c>
      <c r="N11" s="6">
        <f t="shared" si="4"/>
      </c>
      <c r="O11" s="69"/>
      <c r="P11" s="140" t="str">
        <f>IF(B11="sab","sab","")</f>
        <v>sab</v>
      </c>
      <c r="Q11" s="144">
        <f>IF(B11="dom","dom","")</f>
      </c>
      <c r="R11" s="146"/>
      <c r="S11" s="149"/>
      <c r="T11" s="152"/>
      <c r="U11" s="73"/>
      <c r="V11" s="73"/>
      <c r="W11" s="73"/>
      <c r="X11" s="73"/>
      <c r="Y11" s="73"/>
      <c r="Z11" s="73"/>
      <c r="AA11" s="73"/>
    </row>
    <row r="12" spans="1:27" ht="13.5" customHeight="1">
      <c r="A12" s="14">
        <v>6</v>
      </c>
      <c r="B12" s="16" t="str">
        <f>IF($N$2=2006,C!W42,IF($N$2=2007,C!X42,IF($N$2=2008,C!Y42,IF($N$2=2009,C!Z42,IF($N$2=2010,C!AA42,"")))))</f>
        <v>dom</v>
      </c>
      <c r="C12" s="306">
        <f>IF(B12="lun",MENU!$N$26,IF(B12="mar",MENU!$O$26,IF(B12="mer",MENU!$P$26,IF(B12="gio",MENU!$Q$26,IF(B12="ven",MENU!$R$26,IF(B12="sab",MENU!$S$26,IF(B12="dom",MENU!$T$26)))))))</f>
        <v>0</v>
      </c>
      <c r="D12" s="65"/>
      <c r="E12" s="65"/>
      <c r="F12" s="48" t="str">
        <f t="shared" si="0"/>
        <v>0.00</v>
      </c>
      <c r="G12" s="65"/>
      <c r="H12" s="65"/>
      <c r="I12" s="48" t="str">
        <f t="shared" si="1"/>
        <v>0.00</v>
      </c>
      <c r="J12" s="65"/>
      <c r="K12" s="65"/>
      <c r="L12" s="48">
        <f t="shared" si="2"/>
        <v>0</v>
      </c>
      <c r="M12" s="6">
        <f t="shared" si="3"/>
      </c>
      <c r="N12" s="6">
        <f t="shared" si="4"/>
      </c>
      <c r="O12" s="69"/>
      <c r="P12" s="140" t="str">
        <f>IF(B12="dom","dom","")</f>
        <v>dom</v>
      </c>
      <c r="Q12" s="144"/>
      <c r="R12" s="146"/>
      <c r="S12" s="149"/>
      <c r="T12" s="152"/>
      <c r="U12" s="73"/>
      <c r="V12" s="73"/>
      <c r="W12" s="73"/>
      <c r="X12" s="73"/>
      <c r="Y12" s="73"/>
      <c r="Z12" s="73"/>
      <c r="AA12" s="73"/>
    </row>
    <row r="13" spans="1:27" ht="13.5" customHeight="1">
      <c r="A13" s="14">
        <v>7</v>
      </c>
      <c r="B13" s="16" t="str">
        <f>IF($N$2=2006,C!W43,IF($N$2=2007,C!X43,IF($N$2=2008,C!Y43,IF($N$2=2009,C!Z43,IF($N$2=2010,C!AA43,"")))))</f>
        <v>lun</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69"/>
      <c r="P13" s="140">
        <f>IF(B13="dom","dom","")</f>
      </c>
      <c r="Q13" s="144"/>
      <c r="R13" s="146"/>
      <c r="S13" s="149"/>
      <c r="T13" s="141">
        <f>IF(B13="sab","sab","")</f>
      </c>
      <c r="U13" s="73"/>
      <c r="V13" s="73"/>
      <c r="W13" s="73"/>
      <c r="X13" s="73"/>
      <c r="Y13" s="73"/>
      <c r="Z13" s="73"/>
      <c r="AA13" s="73"/>
    </row>
    <row r="14" spans="1:27" ht="13.5" customHeight="1">
      <c r="A14" s="14">
        <v>8</v>
      </c>
      <c r="B14" s="16" t="str">
        <f>IF($N$2=2006,C!W44,IF($N$2=2007,C!X44,IF($N$2=2008,C!Y44,IF($N$2=2009,C!Z44,IF($N$2=2010,C!AA44,"")))))</f>
        <v>mar</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6">
        <f t="shared" si="4"/>
      </c>
      <c r="O14" s="69"/>
      <c r="P14" s="140"/>
      <c r="Q14" s="144"/>
      <c r="R14" s="146"/>
      <c r="S14" s="142">
        <f>IF(B14="sab","sab","")</f>
      </c>
      <c r="T14" s="141">
        <f>IF(B14="dom","dom","")</f>
      </c>
      <c r="U14" s="73"/>
      <c r="V14" s="73"/>
      <c r="W14" s="73"/>
      <c r="X14" s="73"/>
      <c r="Y14" s="73"/>
      <c r="Z14" s="73"/>
      <c r="AA14" s="73"/>
    </row>
    <row r="15" spans="1:27" ht="13.5" customHeight="1">
      <c r="A15" s="14">
        <v>9</v>
      </c>
      <c r="B15" s="16" t="str">
        <f>IF($N$2=2006,C!W45,IF($N$2=2007,C!X45,IF($N$2=2008,C!Y45,IF($N$2=2009,C!Z45,IF($N$2=2010,C!AA45,"")))))</f>
        <v>mer</v>
      </c>
      <c r="C15" s="306">
        <f>IF(B15="lun",MENU!$N$26,IF(B15="mar",MENU!$O$26,IF(B15="mer",MENU!$P$26,IF(B15="gio",MENU!$Q$26,IF(B15="ven",MENU!$R$26,IF(B15="sab",MENU!$S$26,IF(B15="dom",MENU!$T$26)))))))</f>
        <v>0.25</v>
      </c>
      <c r="D15" s="65"/>
      <c r="E15" s="65"/>
      <c r="F15" s="48" t="str">
        <f t="shared" si="0"/>
        <v>0.00</v>
      </c>
      <c r="G15" s="65"/>
      <c r="H15" s="65"/>
      <c r="I15" s="48" t="str">
        <f t="shared" si="1"/>
        <v>0.00</v>
      </c>
      <c r="J15" s="65"/>
      <c r="K15" s="65"/>
      <c r="L15" s="48">
        <f t="shared" si="2"/>
        <v>0</v>
      </c>
      <c r="M15" s="6">
        <f t="shared" si="3"/>
      </c>
      <c r="N15" s="6">
        <f t="shared" si="4"/>
      </c>
      <c r="O15" s="69"/>
      <c r="P15" s="140"/>
      <c r="Q15" s="144"/>
      <c r="R15" s="143">
        <f>IF(B15="sab","sab","")</f>
      </c>
      <c r="S15" s="142">
        <f>IF(B15="dom","dom","")</f>
      </c>
      <c r="T15" s="152"/>
      <c r="U15" s="73"/>
      <c r="V15" s="73"/>
      <c r="W15" s="73"/>
      <c r="X15" s="73"/>
      <c r="Y15" s="73"/>
      <c r="Z15" s="73"/>
      <c r="AA15" s="73"/>
    </row>
    <row r="16" spans="1:27" ht="13.5" customHeight="1">
      <c r="A16" s="14">
        <v>10</v>
      </c>
      <c r="B16" s="16" t="str">
        <f>IF($N$2=2006,C!W46,IF($N$2=2007,C!X46,IF($N$2=2008,C!Y46,IF($N$2=2009,C!Z46,IF($N$2=2010,C!AA46,"")))))</f>
        <v>gio</v>
      </c>
      <c r="C16" s="306">
        <f>IF(B16="lun",MENU!$N$26,IF(B16="mar",MENU!$O$26,IF(B16="mer",MENU!$P$26,IF(B16="gio",MENU!$Q$26,IF(B16="ven",MENU!$R$26,IF(B16="sab",MENU!$S$26,IF(B16="dom",MENU!$T$26)))))))</f>
        <v>0.25</v>
      </c>
      <c r="D16" s="65"/>
      <c r="E16" s="65"/>
      <c r="F16" s="48" t="str">
        <f t="shared" si="0"/>
        <v>0.00</v>
      </c>
      <c r="G16" s="65"/>
      <c r="H16" s="65"/>
      <c r="I16" s="48" t="str">
        <f t="shared" si="1"/>
        <v>0.00</v>
      </c>
      <c r="J16" s="65"/>
      <c r="K16" s="65"/>
      <c r="L16" s="48">
        <f t="shared" si="2"/>
        <v>0</v>
      </c>
      <c r="M16" s="6">
        <f t="shared" si="3"/>
      </c>
      <c r="N16" s="6">
        <f t="shared" si="4"/>
      </c>
      <c r="O16" s="69"/>
      <c r="P16" s="140"/>
      <c r="Q16" s="144"/>
      <c r="R16" s="143">
        <f>IF(B16="dom","dom","")</f>
      </c>
      <c r="S16" s="149"/>
      <c r="T16" s="152"/>
      <c r="U16" s="73"/>
      <c r="V16" s="73"/>
      <c r="W16" s="73"/>
      <c r="X16" s="73"/>
      <c r="Y16" s="73"/>
      <c r="Z16" s="73"/>
      <c r="AA16" s="73"/>
    </row>
    <row r="17" spans="1:27" ht="13.5" customHeight="1">
      <c r="A17" s="14">
        <v>11</v>
      </c>
      <c r="B17" s="16" t="str">
        <f>IF($N$2=2006,C!W47,IF($N$2=2007,C!X47,IF($N$2=2008,C!Y47,IF($N$2=2009,C!Z47,IF($N$2=2010,C!AA47,"")))))</f>
        <v>ven</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69"/>
      <c r="P17" s="140">
        <f>IF(B17="dom","dom","")</f>
      </c>
      <c r="Q17" s="144">
        <f>IF(B17="sab","sab","")</f>
      </c>
      <c r="R17" s="146"/>
      <c r="S17" s="149"/>
      <c r="T17" s="152"/>
      <c r="U17" s="73"/>
      <c r="V17" s="73"/>
      <c r="W17" s="73"/>
      <c r="X17" s="73"/>
      <c r="Y17" s="73"/>
      <c r="Z17" s="73"/>
      <c r="AA17" s="73"/>
    </row>
    <row r="18" spans="1:27" ht="13.5" customHeight="1">
      <c r="A18" s="14">
        <v>12</v>
      </c>
      <c r="B18" s="16" t="str">
        <f>IF($N$2=2006,C!W48,IF($N$2=2007,C!X48,IF($N$2=2008,C!Y48,IF($N$2=2009,C!Z48,IF($N$2=2010,C!AA48,"")))))</f>
        <v>sab</v>
      </c>
      <c r="C18" s="306">
        <f>IF(B18="lun",MENU!$N$26,IF(B18="mar",MENU!$O$26,IF(B18="mer",MENU!$P$26,IF(B18="gio",MENU!$Q$26,IF(B18="ven",MENU!$R$26,IF(B18="sab",MENU!$S$26,IF(B18="dom",MENU!$T$26)))))))</f>
        <v>0.25</v>
      </c>
      <c r="D18" s="65"/>
      <c r="E18" s="65"/>
      <c r="F18" s="48" t="str">
        <f t="shared" si="0"/>
        <v>0.00</v>
      </c>
      <c r="G18" s="65"/>
      <c r="H18" s="65"/>
      <c r="I18" s="48" t="str">
        <f t="shared" si="1"/>
        <v>0.00</v>
      </c>
      <c r="J18" s="65"/>
      <c r="K18" s="65"/>
      <c r="L18" s="48">
        <f t="shared" si="2"/>
        <v>0</v>
      </c>
      <c r="M18" s="6">
        <f t="shared" si="3"/>
      </c>
      <c r="N18" s="6">
        <f t="shared" si="4"/>
      </c>
      <c r="O18" s="69"/>
      <c r="P18" s="140" t="str">
        <f>IF(B18="sab","sab","")</f>
        <v>sab</v>
      </c>
      <c r="Q18" s="144">
        <f>IF(B18="dom","dom","")</f>
      </c>
      <c r="R18" s="146"/>
      <c r="S18" s="149"/>
      <c r="T18" s="152"/>
      <c r="U18" s="73"/>
      <c r="V18" s="73"/>
      <c r="W18" s="73"/>
      <c r="X18" s="73"/>
      <c r="Y18" s="73"/>
      <c r="Z18" s="73"/>
      <c r="AA18" s="73"/>
    </row>
    <row r="19" spans="1:27" ht="13.5" customHeight="1">
      <c r="A19" s="14">
        <v>13</v>
      </c>
      <c r="B19" s="16" t="str">
        <f>IF($N$2=2006,C!W49,IF($N$2=2007,C!X49,IF($N$2=2008,C!Y49,IF($N$2=2009,C!Z49,IF($N$2=2010,C!AA49,"")))))</f>
        <v>dom</v>
      </c>
      <c r="C19" s="306">
        <f>IF(B19="lun",MENU!$N$26,IF(B19="mar",MENU!$O$26,IF(B19="mer",MENU!$P$26,IF(B19="gio",MENU!$Q$26,IF(B19="ven",MENU!$R$26,IF(B19="sab",MENU!$S$26,IF(B19="dom",MENU!$T$26)))))))</f>
        <v>0</v>
      </c>
      <c r="D19" s="65"/>
      <c r="E19" s="65"/>
      <c r="F19" s="48" t="str">
        <f t="shared" si="0"/>
        <v>0.00</v>
      </c>
      <c r="G19" s="65"/>
      <c r="H19" s="65"/>
      <c r="I19" s="48" t="str">
        <f t="shared" si="1"/>
        <v>0.00</v>
      </c>
      <c r="J19" s="65"/>
      <c r="K19" s="65"/>
      <c r="L19" s="48">
        <f t="shared" si="2"/>
        <v>0</v>
      </c>
      <c r="M19" s="6">
        <f t="shared" si="3"/>
      </c>
      <c r="N19" s="6">
        <f t="shared" si="4"/>
      </c>
      <c r="O19" s="69"/>
      <c r="P19" s="140" t="str">
        <f>IF(B19="dom","dom","")</f>
        <v>dom</v>
      </c>
      <c r="Q19" s="144"/>
      <c r="R19" s="146"/>
      <c r="S19" s="149"/>
      <c r="T19" s="152"/>
      <c r="U19" s="73"/>
      <c r="V19" s="73"/>
      <c r="W19" s="73"/>
      <c r="X19" s="73"/>
      <c r="Y19" s="73"/>
      <c r="Z19" s="73"/>
      <c r="AA19" s="73"/>
    </row>
    <row r="20" spans="1:27" ht="13.5" customHeight="1">
      <c r="A20" s="14">
        <v>14</v>
      </c>
      <c r="B20" s="16" t="str">
        <f>IF($N$2=2006,C!W50,IF($N$2=2007,C!X50,IF($N$2=2008,C!Y50,IF($N$2=2009,C!Z50,IF($N$2=2010,C!AA50,"")))))</f>
        <v>lun</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69"/>
      <c r="P20" s="140">
        <f>IF(B20="dom","dom","")</f>
      </c>
      <c r="Q20" s="144"/>
      <c r="R20" s="146"/>
      <c r="S20" s="149"/>
      <c r="T20" s="141">
        <f>IF(B20="sab","sab","")</f>
      </c>
      <c r="U20" s="73"/>
      <c r="V20" s="73"/>
      <c r="W20" s="73"/>
      <c r="X20" s="73"/>
      <c r="Y20" s="73"/>
      <c r="Z20" s="73"/>
      <c r="AA20" s="73"/>
    </row>
    <row r="21" spans="1:27" ht="13.5" customHeight="1">
      <c r="A21" s="23">
        <v>15</v>
      </c>
      <c r="B21" s="24" t="str">
        <f>IF($N$2=2006,C!W51,IF($N$2=2007,C!X51,IF($N$2=2008,C!Y51,IF($N$2=2009,C!Z51,IF($N$2=2010,C!AA51,"")))))</f>
        <v>mar</v>
      </c>
      <c r="C21" s="46">
        <f>IF(O21="Ferragosto",0)</f>
        <v>0</v>
      </c>
      <c r="D21" s="71"/>
      <c r="E21" s="71"/>
      <c r="F21" s="60" t="str">
        <f aca="true" t="shared" si="5" ref="F21:F37">IF(OR(C21="==",D21=""),"0.00",IF(E21=0,0,E21-D21))</f>
        <v>0.00</v>
      </c>
      <c r="G21" s="71"/>
      <c r="H21" s="71"/>
      <c r="I21" s="60" t="str">
        <f aca="true" t="shared" si="6" ref="I21:I37">IF(OR(C21="==",G21=""),"0.00",IF(H21=0,0,H21-G21))</f>
        <v>0.00</v>
      </c>
      <c r="J21" s="71"/>
      <c r="K21" s="71"/>
      <c r="L21" s="60">
        <f aca="true" t="shared" si="7" ref="L21:L37">IF(C21="==","0.00",IF(J21=0,F21+I21+K21,F21+I21+K21-J21))</f>
        <v>0</v>
      </c>
      <c r="M21" s="25">
        <f aca="true" t="shared" si="8" ref="M21:M37">IF(C21="==","==",IF(C21&lt;L21,L21-C21,""))</f>
      </c>
      <c r="N21" s="25">
        <f t="shared" si="4"/>
      </c>
      <c r="O21" s="266" t="s">
        <v>61</v>
      </c>
      <c r="P21" s="140"/>
      <c r="Q21" s="144"/>
      <c r="R21" s="146"/>
      <c r="S21" s="142">
        <f>IF(B21="sab","sab","")</f>
      </c>
      <c r="T21" s="141">
        <f>IF(B21="dom","dom","")</f>
      </c>
      <c r="U21" s="73"/>
      <c r="V21" s="73"/>
      <c r="W21" s="73"/>
      <c r="X21" s="73"/>
      <c r="Y21" s="73"/>
      <c r="Z21" s="73"/>
      <c r="AA21" s="73"/>
    </row>
    <row r="22" spans="1:27" ht="13.5" customHeight="1">
      <c r="A22" s="14">
        <v>16</v>
      </c>
      <c r="B22" s="16" t="str">
        <f>IF($N$2=2006,C!W52,IF($N$2=2007,C!X52,IF($N$2=2008,C!Y52,IF($N$2=2009,C!Z52,IF($N$2=2010,C!AA52,"")))))</f>
        <v>mer</v>
      </c>
      <c r="C22" s="306">
        <f>IF(B22="lun",MENU!$N$26,IF(B22="mar",MENU!$O$26,IF(B22="mer",MENU!$P$26,IF(B22="gio",MENU!$Q$26,IF(B22="ven",MENU!$R$26,IF(B22="sab",MENU!$S$26,IF(B22="dom",MENU!$T$26)))))))</f>
        <v>0.25</v>
      </c>
      <c r="D22" s="65"/>
      <c r="E22" s="65"/>
      <c r="F22" s="48" t="str">
        <f t="shared" si="5"/>
        <v>0.00</v>
      </c>
      <c r="G22" s="65"/>
      <c r="H22" s="65"/>
      <c r="I22" s="48" t="str">
        <f t="shared" si="6"/>
        <v>0.00</v>
      </c>
      <c r="J22" s="65"/>
      <c r="K22" s="65"/>
      <c r="L22" s="48">
        <f t="shared" si="7"/>
        <v>0</v>
      </c>
      <c r="M22" s="6">
        <f t="shared" si="8"/>
      </c>
      <c r="N22" s="6">
        <f t="shared" si="4"/>
      </c>
      <c r="O22" s="69"/>
      <c r="P22" s="140"/>
      <c r="Q22" s="144"/>
      <c r="R22" s="143">
        <f>IF(B22="sab","sab","")</f>
      </c>
      <c r="S22" s="142">
        <f>IF(B22="dom","dom","")</f>
      </c>
      <c r="T22" s="152"/>
      <c r="U22" s="73"/>
      <c r="V22" s="73"/>
      <c r="W22" s="73"/>
      <c r="X22" s="73"/>
      <c r="Y22" s="73"/>
      <c r="Z22" s="73"/>
      <c r="AA22" s="73"/>
    </row>
    <row r="23" spans="1:27" ht="13.5" customHeight="1">
      <c r="A23" s="14">
        <v>17</v>
      </c>
      <c r="B23" s="16" t="str">
        <f>IF($N$2=2006,C!W53,IF($N$2=2007,C!X53,IF($N$2=2008,C!Y53,IF($N$2=2009,C!Z53,IF($N$2=2010,C!AA53,"")))))</f>
        <v>gio</v>
      </c>
      <c r="C23" s="306">
        <f>IF(B23="lun",MENU!$N$26,IF(B23="mar",MENU!$O$26,IF(B23="mer",MENU!$P$26,IF(B23="gio",MENU!$Q$26,IF(B23="ven",MENU!$R$26,IF(B23="sab",MENU!$S$26,IF(B23="dom",MENU!$T$26)))))))</f>
        <v>0.25</v>
      </c>
      <c r="D23" s="65"/>
      <c r="E23" s="65"/>
      <c r="F23" s="48" t="str">
        <f t="shared" si="5"/>
        <v>0.00</v>
      </c>
      <c r="G23" s="65"/>
      <c r="H23" s="65"/>
      <c r="I23" s="48" t="str">
        <f t="shared" si="6"/>
        <v>0.00</v>
      </c>
      <c r="J23" s="65"/>
      <c r="K23" s="65"/>
      <c r="L23" s="48">
        <f t="shared" si="7"/>
        <v>0</v>
      </c>
      <c r="M23" s="6">
        <f t="shared" si="8"/>
      </c>
      <c r="N23" s="6">
        <f t="shared" si="4"/>
      </c>
      <c r="O23" s="69"/>
      <c r="P23" s="140"/>
      <c r="Q23" s="144"/>
      <c r="R23" s="143">
        <f>IF(B23="dom","dom","")</f>
      </c>
      <c r="S23" s="149"/>
      <c r="T23" s="152"/>
      <c r="U23" s="73"/>
      <c r="V23" s="73"/>
      <c r="W23" s="73"/>
      <c r="X23" s="73"/>
      <c r="Y23" s="73"/>
      <c r="Z23" s="73"/>
      <c r="AA23" s="73"/>
    </row>
    <row r="24" spans="1:27" ht="13.5" customHeight="1">
      <c r="A24" s="14">
        <v>18</v>
      </c>
      <c r="B24" s="16" t="str">
        <f>IF($N$2=2006,C!W54,IF($N$2=2007,C!X54,IF($N$2=2008,C!Y54,IF($N$2=2009,C!Z54,IF($N$2=2010,C!AA54,"")))))</f>
        <v>ven</v>
      </c>
      <c r="C24" s="306">
        <f>IF(B24="lun",MENU!$N$26,IF(B24="mar",MENU!$O$26,IF(B24="mer",MENU!$P$26,IF(B24="gio",MENU!$Q$26,IF(B24="ven",MENU!$R$26,IF(B24="sab",MENU!$S$26,IF(B24="dom",MENU!$T$26)))))))</f>
        <v>0.25</v>
      </c>
      <c r="D24" s="65"/>
      <c r="E24" s="65"/>
      <c r="F24" s="48" t="str">
        <f t="shared" si="5"/>
        <v>0.00</v>
      </c>
      <c r="G24" s="65"/>
      <c r="H24" s="65"/>
      <c r="I24" s="48" t="str">
        <f t="shared" si="6"/>
        <v>0.00</v>
      </c>
      <c r="J24" s="65"/>
      <c r="K24" s="65"/>
      <c r="L24" s="48">
        <f t="shared" si="7"/>
        <v>0</v>
      </c>
      <c r="M24" s="6">
        <f t="shared" si="8"/>
      </c>
      <c r="N24" s="6">
        <f t="shared" si="4"/>
      </c>
      <c r="O24" s="69"/>
      <c r="P24" s="140">
        <f>IF(B24="dom","dom","")</f>
      </c>
      <c r="Q24" s="144">
        <f>IF(B24="sab","sab","")</f>
      </c>
      <c r="R24" s="146"/>
      <c r="S24" s="149"/>
      <c r="T24" s="152"/>
      <c r="U24" s="73"/>
      <c r="V24" s="73"/>
      <c r="W24" s="73"/>
      <c r="X24" s="73"/>
      <c r="Y24" s="73"/>
      <c r="Z24" s="73"/>
      <c r="AA24" s="73"/>
    </row>
    <row r="25" spans="1:27" ht="13.5" customHeight="1">
      <c r="A25" s="14">
        <v>19</v>
      </c>
      <c r="B25" s="16" t="str">
        <f>IF($N$2=2006,C!W55,IF($N$2=2007,C!X55,IF($N$2=2008,C!Y55,IF($N$2=2009,C!Z55,IF($N$2=2010,C!AA55,"")))))</f>
        <v>sab</v>
      </c>
      <c r="C25" s="306">
        <f>IF(B25="lun",MENU!$N$26,IF(B25="mar",MENU!$O$26,IF(B25="mer",MENU!$P$26,IF(B25="gio",MENU!$Q$26,IF(B25="ven",MENU!$R$26,IF(B25="sab",MENU!$S$26,IF(B25="dom",MENU!$T$26)))))))</f>
        <v>0.25</v>
      </c>
      <c r="D25" s="65"/>
      <c r="E25" s="65"/>
      <c r="F25" s="48" t="str">
        <f t="shared" si="5"/>
        <v>0.00</v>
      </c>
      <c r="G25" s="65"/>
      <c r="H25" s="65"/>
      <c r="I25" s="48" t="str">
        <f t="shared" si="6"/>
        <v>0.00</v>
      </c>
      <c r="J25" s="65"/>
      <c r="K25" s="65"/>
      <c r="L25" s="48">
        <f t="shared" si="7"/>
        <v>0</v>
      </c>
      <c r="M25" s="6">
        <f t="shared" si="8"/>
      </c>
      <c r="N25" s="6">
        <f t="shared" si="4"/>
      </c>
      <c r="O25" s="69"/>
      <c r="P25" s="140" t="str">
        <f>IF(B25="sab","sab","")</f>
        <v>sab</v>
      </c>
      <c r="Q25" s="144">
        <f>IF(B25="dom","dom","")</f>
      </c>
      <c r="R25" s="146"/>
      <c r="S25" s="149"/>
      <c r="T25" s="152"/>
      <c r="U25" s="73"/>
      <c r="V25" s="73"/>
      <c r="W25" s="73"/>
      <c r="X25" s="73"/>
      <c r="Y25" s="73"/>
      <c r="Z25" s="73"/>
      <c r="AA25" s="73"/>
    </row>
    <row r="26" spans="1:27" ht="13.5" customHeight="1">
      <c r="A26" s="14">
        <v>20</v>
      </c>
      <c r="B26" s="16" t="str">
        <f>IF($N$2=2006,C!W56,IF($N$2=2007,C!X56,IF($N$2=2008,C!Y56,IF($N$2=2009,C!Z56,IF($N$2=2010,C!AA56,"")))))</f>
        <v>dom</v>
      </c>
      <c r="C26" s="306">
        <f>IF(B26="lun",MENU!$N$26,IF(B26="mar",MENU!$O$26,IF(B26="mer",MENU!$P$26,IF(B26="gio",MENU!$Q$26,IF(B26="ven",MENU!$R$26,IF(B26="sab",MENU!$S$26,IF(B26="dom",MENU!$T$26)))))))</f>
        <v>0</v>
      </c>
      <c r="D26" s="65"/>
      <c r="E26" s="65"/>
      <c r="F26" s="48" t="str">
        <f t="shared" si="5"/>
        <v>0.00</v>
      </c>
      <c r="G26" s="65"/>
      <c r="H26" s="65"/>
      <c r="I26" s="48" t="str">
        <f t="shared" si="6"/>
        <v>0.00</v>
      </c>
      <c r="J26" s="65"/>
      <c r="K26" s="65"/>
      <c r="L26" s="48">
        <f t="shared" si="7"/>
        <v>0</v>
      </c>
      <c r="M26" s="6">
        <f t="shared" si="8"/>
      </c>
      <c r="N26" s="6">
        <f t="shared" si="4"/>
      </c>
      <c r="O26" s="69"/>
      <c r="P26" s="140" t="str">
        <f>IF(B26="dom","dom","")</f>
        <v>dom</v>
      </c>
      <c r="Q26" s="144"/>
      <c r="R26" s="146"/>
      <c r="S26" s="149"/>
      <c r="T26" s="152"/>
      <c r="U26" s="73"/>
      <c r="V26" s="73"/>
      <c r="W26" s="73"/>
      <c r="X26" s="73"/>
      <c r="Y26" s="73"/>
      <c r="Z26" s="73"/>
      <c r="AA26" s="73"/>
    </row>
    <row r="27" spans="1:27" ht="13.5" customHeight="1">
      <c r="A27" s="14">
        <v>21</v>
      </c>
      <c r="B27" s="16" t="str">
        <f>IF($N$2=2006,C!W57,IF($N$2=2007,C!X57,IF($N$2=2008,C!Y57,IF($N$2=2009,C!Z57,IF($N$2=2010,C!AA57,"")))))</f>
        <v>lun</v>
      </c>
      <c r="C27" s="306">
        <f>IF(B27="lun",MENU!$N$26,IF(B27="mar",MENU!$O$26,IF(B27="mer",MENU!$P$26,IF(B27="gio",MENU!$Q$26,IF(B27="ven",MENU!$R$26,IF(B27="sab",MENU!$S$26,IF(B27="dom",MENU!$T$26)))))))</f>
        <v>0.25</v>
      </c>
      <c r="D27" s="65"/>
      <c r="E27" s="65"/>
      <c r="F27" s="48" t="str">
        <f t="shared" si="5"/>
        <v>0.00</v>
      </c>
      <c r="G27" s="65"/>
      <c r="H27" s="65"/>
      <c r="I27" s="48" t="str">
        <f t="shared" si="6"/>
        <v>0.00</v>
      </c>
      <c r="J27" s="65"/>
      <c r="K27" s="65"/>
      <c r="L27" s="48">
        <f t="shared" si="7"/>
        <v>0</v>
      </c>
      <c r="M27" s="6">
        <f t="shared" si="8"/>
      </c>
      <c r="N27" s="6">
        <f t="shared" si="4"/>
      </c>
      <c r="O27" s="69"/>
      <c r="P27" s="140">
        <f>IF(B27="dom","dom","")</f>
      </c>
      <c r="Q27" s="144"/>
      <c r="R27" s="146"/>
      <c r="S27" s="149"/>
      <c r="T27" s="141">
        <f>IF(B27="sab","sab","")</f>
      </c>
      <c r="U27" s="73"/>
      <c r="V27" s="73"/>
      <c r="W27" s="73"/>
      <c r="X27" s="73"/>
      <c r="Y27" s="73"/>
      <c r="Z27" s="73"/>
      <c r="AA27" s="73"/>
    </row>
    <row r="28" spans="1:27" ht="13.5" customHeight="1">
      <c r="A28" s="14">
        <v>22</v>
      </c>
      <c r="B28" s="16" t="str">
        <f>IF($N$2=2006,C!W58,IF($N$2=2007,C!X58,IF($N$2=2008,C!Y58,IF($N$2=2009,C!Z58,IF($N$2=2010,C!AA58,"")))))</f>
        <v>mar</v>
      </c>
      <c r="C28" s="306">
        <f>IF(B28="lun",MENU!$N$26,IF(B28="mar",MENU!$O$26,IF(B28="mer",MENU!$P$26,IF(B28="gio",MENU!$Q$26,IF(B28="ven",MENU!$R$26,IF(B28="sab",MENU!$S$26,IF(B28="dom",MENU!$T$26)))))))</f>
        <v>0.25</v>
      </c>
      <c r="D28" s="65"/>
      <c r="E28" s="65"/>
      <c r="F28" s="48" t="str">
        <f t="shared" si="5"/>
        <v>0.00</v>
      </c>
      <c r="G28" s="65"/>
      <c r="H28" s="65"/>
      <c r="I28" s="48" t="str">
        <f t="shared" si="6"/>
        <v>0.00</v>
      </c>
      <c r="J28" s="65"/>
      <c r="K28" s="65"/>
      <c r="L28" s="48">
        <f t="shared" si="7"/>
        <v>0</v>
      </c>
      <c r="M28" s="6">
        <f t="shared" si="8"/>
      </c>
      <c r="N28" s="6">
        <f t="shared" si="4"/>
      </c>
      <c r="O28" s="69"/>
      <c r="P28" s="140"/>
      <c r="Q28" s="144"/>
      <c r="R28" s="146"/>
      <c r="S28" s="142">
        <f>IF(B28="sab","sab","")</f>
      </c>
      <c r="T28" s="141">
        <f>IF(B28="dom","dom","")</f>
      </c>
      <c r="U28" s="73"/>
      <c r="V28" s="73"/>
      <c r="W28" s="73"/>
      <c r="X28" s="73"/>
      <c r="Y28" s="73"/>
      <c r="Z28" s="73"/>
      <c r="AA28" s="73"/>
    </row>
    <row r="29" spans="1:27" ht="13.5" customHeight="1">
      <c r="A29" s="14">
        <v>23</v>
      </c>
      <c r="B29" s="16" t="str">
        <f>IF($N$2=2006,C!W59,IF($N$2=2007,C!X59,IF($N$2=2008,C!Y59,IF($N$2=2009,C!Z59,IF($N$2=2010,C!AA59,"")))))</f>
        <v>mer</v>
      </c>
      <c r="C29" s="306">
        <f>IF(B29="lun",MENU!$N$26,IF(B29="mar",MENU!$O$26,IF(B29="mer",MENU!$P$26,IF(B29="gio",MENU!$Q$26,IF(B29="ven",MENU!$R$26,IF(B29="sab",MENU!$S$26,IF(B29="dom",MENU!$T$26)))))))</f>
        <v>0.25</v>
      </c>
      <c r="D29" s="65"/>
      <c r="E29" s="65"/>
      <c r="F29" s="48" t="str">
        <f t="shared" si="5"/>
        <v>0.00</v>
      </c>
      <c r="G29" s="65"/>
      <c r="H29" s="65"/>
      <c r="I29" s="48" t="str">
        <f t="shared" si="6"/>
        <v>0.00</v>
      </c>
      <c r="J29" s="65"/>
      <c r="K29" s="65"/>
      <c r="L29" s="48">
        <f t="shared" si="7"/>
        <v>0</v>
      </c>
      <c r="M29" s="6">
        <f t="shared" si="8"/>
      </c>
      <c r="N29" s="6">
        <f t="shared" si="4"/>
      </c>
      <c r="O29" s="69"/>
      <c r="P29" s="140"/>
      <c r="Q29" s="144"/>
      <c r="R29" s="143">
        <f>IF(B29="sab","sab","")</f>
      </c>
      <c r="S29" s="142">
        <f>IF(B29="dom","dom","")</f>
      </c>
      <c r="T29" s="152"/>
      <c r="U29" s="73"/>
      <c r="V29" s="73"/>
      <c r="W29" s="73"/>
      <c r="X29" s="73"/>
      <c r="Y29" s="73"/>
      <c r="Z29" s="73"/>
      <c r="AA29" s="73"/>
    </row>
    <row r="30" spans="1:27" ht="13.5" customHeight="1">
      <c r="A30" s="14">
        <v>24</v>
      </c>
      <c r="B30" s="16" t="str">
        <f>IF($N$2=2006,C!W60,IF($N$2=2007,C!X60,IF($N$2=2008,C!Y60,IF($N$2=2009,C!Z60,IF($N$2=2010,C!AA60,"")))))</f>
        <v>gio</v>
      </c>
      <c r="C30" s="306">
        <f>IF(B30="lun",MENU!$N$26,IF(B30="mar",MENU!$O$26,IF(B30="mer",MENU!$P$26,IF(B30="gio",MENU!$Q$26,IF(B30="ven",MENU!$R$26,IF(B30="sab",MENU!$S$26,IF(B30="dom",MENU!$T$26)))))))</f>
        <v>0.25</v>
      </c>
      <c r="D30" s="65"/>
      <c r="E30" s="65"/>
      <c r="F30" s="48" t="str">
        <f t="shared" si="5"/>
        <v>0.00</v>
      </c>
      <c r="G30" s="65"/>
      <c r="H30" s="65"/>
      <c r="I30" s="48" t="str">
        <f t="shared" si="6"/>
        <v>0.00</v>
      </c>
      <c r="J30" s="65"/>
      <c r="K30" s="65"/>
      <c r="L30" s="48">
        <f t="shared" si="7"/>
        <v>0</v>
      </c>
      <c r="M30" s="6">
        <f t="shared" si="8"/>
      </c>
      <c r="N30" s="6">
        <f t="shared" si="4"/>
      </c>
      <c r="O30" s="69"/>
      <c r="P30" s="140"/>
      <c r="Q30" s="144"/>
      <c r="R30" s="143">
        <f>IF(B30="dom","dom","")</f>
      </c>
      <c r="S30" s="149"/>
      <c r="T30" s="152"/>
      <c r="U30" s="73"/>
      <c r="V30" s="73"/>
      <c r="W30" s="73"/>
      <c r="X30" s="73"/>
      <c r="Y30" s="73"/>
      <c r="Z30" s="73"/>
      <c r="AA30" s="73"/>
    </row>
    <row r="31" spans="1:27" ht="13.5" customHeight="1">
      <c r="A31" s="14">
        <v>25</v>
      </c>
      <c r="B31" s="16" t="str">
        <f>IF($N$2=2006,C!W61,IF($N$2=2007,C!X61,IF($N$2=2008,C!Y61,IF($N$2=2009,C!Z61,IF($N$2=2010,C!AA61,"")))))</f>
        <v>ven</v>
      </c>
      <c r="C31" s="306">
        <f>IF(B31="lun",MENU!$N$26,IF(B31="mar",MENU!$O$26,IF(B31="mer",MENU!$P$26,IF(B31="gio",MENU!$Q$26,IF(B31="ven",MENU!$R$26,IF(B31="sab",MENU!$S$26,IF(B31="dom",MENU!$T$26)))))))</f>
        <v>0.25</v>
      </c>
      <c r="D31" s="65"/>
      <c r="E31" s="65"/>
      <c r="F31" s="48" t="str">
        <f t="shared" si="5"/>
        <v>0.00</v>
      </c>
      <c r="G31" s="65"/>
      <c r="H31" s="65"/>
      <c r="I31" s="48" t="str">
        <f t="shared" si="6"/>
        <v>0.00</v>
      </c>
      <c r="J31" s="65"/>
      <c r="K31" s="65"/>
      <c r="L31" s="48">
        <f t="shared" si="7"/>
        <v>0</v>
      </c>
      <c r="M31" s="6">
        <f t="shared" si="8"/>
      </c>
      <c r="N31" s="6">
        <f t="shared" si="4"/>
      </c>
      <c r="O31" s="69"/>
      <c r="P31" s="140">
        <f>IF(B31="dom","dom","")</f>
      </c>
      <c r="Q31" s="144">
        <f>IF(B31="sab","sab","")</f>
      </c>
      <c r="R31" s="146"/>
      <c r="S31" s="149"/>
      <c r="T31" s="152"/>
      <c r="U31" s="73"/>
      <c r="V31" s="73"/>
      <c r="W31" s="73"/>
      <c r="X31" s="73"/>
      <c r="Y31" s="73"/>
      <c r="Z31" s="73"/>
      <c r="AA31" s="73"/>
    </row>
    <row r="32" spans="1:27" ht="13.5" customHeight="1">
      <c r="A32" s="14">
        <v>26</v>
      </c>
      <c r="B32" s="16" t="str">
        <f>IF($N$2=2006,C!W62,IF($N$2=2007,C!X62,IF($N$2=2008,C!Y62,IF($N$2=2009,C!Z62,IF($N$2=2010,C!AA62,"")))))</f>
        <v>sab</v>
      </c>
      <c r="C32" s="306">
        <f>IF(B32="lun",MENU!$N$26,IF(B32="mar",MENU!$O$26,IF(B32="mer",MENU!$P$26,IF(B32="gio",MENU!$Q$26,IF(B32="ven",MENU!$R$26,IF(B32="sab",MENU!$S$26,IF(B32="dom",MENU!$T$26)))))))</f>
        <v>0.25</v>
      </c>
      <c r="D32" s="65"/>
      <c r="E32" s="65"/>
      <c r="F32" s="48" t="str">
        <f t="shared" si="5"/>
        <v>0.00</v>
      </c>
      <c r="G32" s="65"/>
      <c r="H32" s="65"/>
      <c r="I32" s="48" t="str">
        <f t="shared" si="6"/>
        <v>0.00</v>
      </c>
      <c r="J32" s="65"/>
      <c r="K32" s="65"/>
      <c r="L32" s="48">
        <f t="shared" si="7"/>
        <v>0</v>
      </c>
      <c r="M32" s="6">
        <f t="shared" si="8"/>
      </c>
      <c r="N32" s="6">
        <f t="shared" si="4"/>
      </c>
      <c r="O32" s="69"/>
      <c r="P32" s="140" t="str">
        <f>IF(B32="sab","sab","")</f>
        <v>sab</v>
      </c>
      <c r="Q32" s="144">
        <f>IF(B32="dom","dom","")</f>
      </c>
      <c r="R32" s="146"/>
      <c r="S32" s="149"/>
      <c r="T32" s="152"/>
      <c r="U32" s="73"/>
      <c r="V32" s="73"/>
      <c r="W32" s="73"/>
      <c r="X32" s="73"/>
      <c r="Y32" s="73"/>
      <c r="Z32" s="73"/>
      <c r="AA32" s="73"/>
    </row>
    <row r="33" spans="1:27" ht="13.5" customHeight="1">
      <c r="A33" s="14">
        <v>27</v>
      </c>
      <c r="B33" s="16" t="str">
        <f>IF($N$2=2006,C!W63,IF($N$2=2007,C!X63,IF($N$2=2008,C!Y63,IF($N$2=2009,C!Z63,IF($N$2=2010,C!AA63,"")))))</f>
        <v>dom</v>
      </c>
      <c r="C33" s="306">
        <f>IF(B33="lun",MENU!$N$26,IF(B33="mar",MENU!$O$26,IF(B33="mer",MENU!$P$26,IF(B33="gio",MENU!$Q$26,IF(B33="ven",MENU!$R$26,IF(B33="sab",MENU!$S$26,IF(B33="dom",MENU!$T$26)))))))</f>
        <v>0</v>
      </c>
      <c r="D33" s="65"/>
      <c r="E33" s="65"/>
      <c r="F33" s="48" t="str">
        <f t="shared" si="5"/>
        <v>0.00</v>
      </c>
      <c r="G33" s="65"/>
      <c r="H33" s="65"/>
      <c r="I33" s="48" t="str">
        <f t="shared" si="6"/>
        <v>0.00</v>
      </c>
      <c r="J33" s="65"/>
      <c r="K33" s="65"/>
      <c r="L33" s="48">
        <f t="shared" si="7"/>
        <v>0</v>
      </c>
      <c r="M33" s="6">
        <f t="shared" si="8"/>
      </c>
      <c r="N33" s="6">
        <f t="shared" si="4"/>
      </c>
      <c r="O33" s="69"/>
      <c r="P33" s="140" t="str">
        <f>IF(B33="dom","dom","")</f>
        <v>dom</v>
      </c>
      <c r="Q33" s="144"/>
      <c r="R33" s="146"/>
      <c r="S33" s="149"/>
      <c r="T33" s="152"/>
      <c r="U33" s="73"/>
      <c r="V33" s="73"/>
      <c r="W33" s="73"/>
      <c r="X33" s="73"/>
      <c r="Y33" s="73"/>
      <c r="Z33" s="73"/>
      <c r="AA33" s="73"/>
    </row>
    <row r="34" spans="1:27" ht="13.5" customHeight="1">
      <c r="A34" s="14">
        <v>28</v>
      </c>
      <c r="B34" s="16" t="str">
        <f>IF($N$2=2006,C!W64,IF($N$2=2007,C!X64,IF($N$2=2008,C!Y64,IF($N$2=2009,C!Z64,IF($N$2=2010,C!AA64,"")))))</f>
        <v>lun</v>
      </c>
      <c r="C34" s="306">
        <f>IF(B34="lun",MENU!$N$26,IF(B34="mar",MENU!$O$26,IF(B34="mer",MENU!$P$26,IF(B34="gio",MENU!$Q$26,IF(B34="ven",MENU!$R$26,IF(B34="sab",MENU!$S$26,IF(B34="dom",MENU!$T$26)))))))</f>
        <v>0.25</v>
      </c>
      <c r="D34" s="65"/>
      <c r="E34" s="65"/>
      <c r="F34" s="48" t="str">
        <f t="shared" si="5"/>
        <v>0.00</v>
      </c>
      <c r="G34" s="65"/>
      <c r="H34" s="65"/>
      <c r="I34" s="48" t="str">
        <f t="shared" si="6"/>
        <v>0.00</v>
      </c>
      <c r="J34" s="65"/>
      <c r="K34" s="65"/>
      <c r="L34" s="48">
        <f t="shared" si="7"/>
        <v>0</v>
      </c>
      <c r="M34" s="6">
        <f t="shared" si="8"/>
      </c>
      <c r="N34" s="6">
        <f t="shared" si="4"/>
      </c>
      <c r="O34" s="69"/>
      <c r="P34" s="140">
        <f>IF(B34="dom","dom","")</f>
      </c>
      <c r="Q34" s="144"/>
      <c r="R34" s="146"/>
      <c r="S34" s="149"/>
      <c r="T34" s="141">
        <f>IF(B34="sab","sab","")</f>
      </c>
      <c r="U34" s="73"/>
      <c r="V34" s="73"/>
      <c r="W34" s="73"/>
      <c r="X34" s="73"/>
      <c r="Y34" s="73"/>
      <c r="Z34" s="73"/>
      <c r="AA34" s="73"/>
    </row>
    <row r="35" spans="1:27" ht="13.5" customHeight="1">
      <c r="A35" s="14">
        <v>29</v>
      </c>
      <c r="B35" s="16" t="str">
        <f>IF($N$2=2006,C!W65,IF($N$2=2007,C!X65,IF($N$2=2008,C!Y65,IF($N$2=2009,C!Z65,IF($N$2=2010,C!AA65,"")))))</f>
        <v>mar</v>
      </c>
      <c r="C35" s="306">
        <f>IF(B35="lun",MENU!$N$26,IF(B35="mar",MENU!$O$26,IF(B35="mer",MENU!$P$26,IF(B35="gio",MENU!$Q$26,IF(B35="ven",MENU!$R$26,IF(B35="sab",MENU!$S$26,IF(B35="dom",MENU!$T$26)))))))</f>
        <v>0.25</v>
      </c>
      <c r="D35" s="65"/>
      <c r="E35" s="65"/>
      <c r="F35" s="48" t="str">
        <f t="shared" si="5"/>
        <v>0.00</v>
      </c>
      <c r="G35" s="65"/>
      <c r="H35" s="65"/>
      <c r="I35" s="48" t="str">
        <f t="shared" si="6"/>
        <v>0.00</v>
      </c>
      <c r="J35" s="65"/>
      <c r="K35" s="65"/>
      <c r="L35" s="48">
        <f t="shared" si="7"/>
        <v>0</v>
      </c>
      <c r="M35" s="6">
        <f t="shared" si="8"/>
      </c>
      <c r="N35" s="6">
        <f t="shared" si="4"/>
      </c>
      <c r="O35" s="69"/>
      <c r="P35" s="140"/>
      <c r="Q35" s="144"/>
      <c r="R35" s="146"/>
      <c r="S35" s="142">
        <f>IF(B35="sab","sab","")</f>
      </c>
      <c r="T35" s="141">
        <f>IF(B35="dom","dom","")</f>
      </c>
      <c r="U35" s="73"/>
      <c r="V35" s="73"/>
      <c r="W35" s="73"/>
      <c r="X35" s="73"/>
      <c r="Y35" s="73"/>
      <c r="Z35" s="73"/>
      <c r="AA35" s="73"/>
    </row>
    <row r="36" spans="1:27" ht="13.5" customHeight="1">
      <c r="A36" s="14">
        <v>30</v>
      </c>
      <c r="B36" s="16" t="str">
        <f>IF($N$2=2006,C!W66,IF($N$2=2007,C!X66,IF($N$2=2008,C!Y66,IF($N$2=2009,C!Z66,IF($N$2=2010,C!AA66,"")))))</f>
        <v>mer</v>
      </c>
      <c r="C36" s="306">
        <f>IF(B36="lun",MENU!$N$26,IF(B36="mar",MENU!$O$26,IF(B36="mer",MENU!$P$26,IF(B36="gio",MENU!$Q$26,IF(B36="ven",MENU!$R$26,IF(B36="sab",MENU!$S$26,IF(B36="dom",MENU!$T$26)))))))</f>
        <v>0.25</v>
      </c>
      <c r="D36" s="65"/>
      <c r="E36" s="65"/>
      <c r="F36" s="48" t="str">
        <f t="shared" si="5"/>
        <v>0.00</v>
      </c>
      <c r="G36" s="65"/>
      <c r="H36" s="65"/>
      <c r="I36" s="48" t="str">
        <f t="shared" si="6"/>
        <v>0.00</v>
      </c>
      <c r="J36" s="65"/>
      <c r="K36" s="65"/>
      <c r="L36" s="48">
        <f t="shared" si="7"/>
        <v>0</v>
      </c>
      <c r="M36" s="6">
        <f t="shared" si="8"/>
      </c>
      <c r="N36" s="6">
        <f t="shared" si="4"/>
      </c>
      <c r="O36" s="69"/>
      <c r="P36" s="140"/>
      <c r="Q36" s="144"/>
      <c r="R36" s="143">
        <f>IF(B36="sab","sab","")</f>
      </c>
      <c r="S36" s="142">
        <f>IF(B36="dom","dom","")</f>
      </c>
      <c r="T36" s="152"/>
      <c r="U36" s="73"/>
      <c r="V36" s="73"/>
      <c r="W36" s="73"/>
      <c r="X36" s="73"/>
      <c r="Y36" s="73"/>
      <c r="Z36" s="73"/>
      <c r="AA36" s="73"/>
    </row>
    <row r="37" spans="1:27" ht="13.5" customHeight="1" thickBot="1">
      <c r="A37" s="14">
        <v>31</v>
      </c>
      <c r="B37" s="16" t="str">
        <f>IF($N$2=2006,C!W67,IF($N$2=2007,C!X67,IF($N$2=2008,C!Y67,IF($N$2=2009,C!Z67,IF($N$2=2010,C!AA67,"")))))</f>
        <v>gio</v>
      </c>
      <c r="C37" s="307">
        <f>IF(B37="lun",MENU!$N$26,IF(B37="mar",MENU!$O$26,IF(B37="mer",MENU!$P$26,IF(B37="gio",MENU!$Q$26,IF(B37="ven",MENU!$R$26,IF(B37="sab",MENU!$S$26,IF(B37="dom",MENU!$T$26)))))))</f>
        <v>0.25</v>
      </c>
      <c r="D37" s="65"/>
      <c r="E37" s="65"/>
      <c r="F37" s="48" t="str">
        <f t="shared" si="5"/>
        <v>0.00</v>
      </c>
      <c r="G37" s="65"/>
      <c r="H37" s="65"/>
      <c r="I37" s="48" t="str">
        <f t="shared" si="6"/>
        <v>0.00</v>
      </c>
      <c r="J37" s="65"/>
      <c r="K37" s="65"/>
      <c r="L37" s="48">
        <f t="shared" si="7"/>
        <v>0</v>
      </c>
      <c r="M37" s="6">
        <f t="shared" si="8"/>
      </c>
      <c r="N37" s="6">
        <f t="shared" si="4"/>
      </c>
      <c r="O37" s="69"/>
      <c r="P37" s="140"/>
      <c r="Q37" s="144"/>
      <c r="R37" s="143">
        <f>IF(B37="dom","dom","")</f>
      </c>
      <c r="S37" s="149"/>
      <c r="T37" s="152"/>
      <c r="U37" s="73"/>
      <c r="V37" s="73"/>
      <c r="W37" s="73"/>
      <c r="X37" s="73"/>
      <c r="Y37" s="73"/>
      <c r="Z37" s="73"/>
      <c r="AA37" s="73"/>
    </row>
    <row r="38" spans="1:27" ht="13.5" customHeight="1" thickBot="1">
      <c r="A38" s="430" t="s">
        <v>8</v>
      </c>
      <c r="B38" s="431"/>
      <c r="C38" s="9">
        <f>SUM(C7:C37)</f>
        <v>6.5</v>
      </c>
      <c r="D38" s="10"/>
      <c r="E38" s="10"/>
      <c r="F38" s="9">
        <f>SUM(F7:F37)</f>
        <v>0</v>
      </c>
      <c r="G38" s="10"/>
      <c r="H38" s="10"/>
      <c r="I38" s="9">
        <f aca="true" t="shared" si="9" ref="I38:N38">SUM(I7:I37)</f>
        <v>0</v>
      </c>
      <c r="J38" s="11">
        <f t="shared" si="9"/>
        <v>0</v>
      </c>
      <c r="K38" s="9">
        <f t="shared" si="9"/>
        <v>0</v>
      </c>
      <c r="L38" s="12">
        <f t="shared" si="9"/>
        <v>0</v>
      </c>
      <c r="M38" s="9">
        <f t="shared" si="9"/>
        <v>0</v>
      </c>
      <c r="N38" s="13">
        <f t="shared" si="9"/>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17A" sheet="1" objects="1" scenarios="1" selectLockedCells="1"/>
  <mergeCells count="30">
    <mergeCell ref="T1:T2"/>
    <mergeCell ref="P1:P2"/>
    <mergeCell ref="Q1:Q2"/>
    <mergeCell ref="R1:R2"/>
    <mergeCell ref="S1:S2"/>
    <mergeCell ref="L4:L5"/>
    <mergeCell ref="N4:N5"/>
    <mergeCell ref="J3:J5"/>
    <mergeCell ref="K1:M1"/>
    <mergeCell ref="G1:J1"/>
    <mergeCell ref="G2:J2"/>
    <mergeCell ref="K2:M2"/>
    <mergeCell ref="A1:B2"/>
    <mergeCell ref="A38:B38"/>
    <mergeCell ref="D4:E4"/>
    <mergeCell ref="D3:I3"/>
    <mergeCell ref="C1:F1"/>
    <mergeCell ref="C2:F2"/>
    <mergeCell ref="F4:F5"/>
    <mergeCell ref="G4:H4"/>
    <mergeCell ref="O38:O39"/>
    <mergeCell ref="A39:L39"/>
    <mergeCell ref="O3:O6"/>
    <mergeCell ref="K3:K5"/>
    <mergeCell ref="M39:N39"/>
    <mergeCell ref="A3:B6"/>
    <mergeCell ref="C3:C5"/>
    <mergeCell ref="I4:I5"/>
    <mergeCell ref="L3:N3"/>
    <mergeCell ref="M4:M5"/>
  </mergeCells>
  <conditionalFormatting sqref="D10 D17 D24 D31 D12:D13 D19:D20 D26:D27 D33:D34">
    <cfRule type="expression" priority="1" dxfId="1" stopIfTrue="1">
      <formula>IF(A10,P10)="dom"</formula>
    </cfRule>
  </conditionalFormatting>
  <conditionalFormatting sqref="D11 D18 D25 D32">
    <cfRule type="expression" priority="2" dxfId="1" stopIfTrue="1">
      <formula>IF(A11,Q11)="dom"</formula>
    </cfRule>
  </conditionalFormatting>
  <conditionalFormatting sqref="E10 E17 E24 E31 E12:E13 E19:E20 E26:E27 E33:E34">
    <cfRule type="expression" priority="3" dxfId="1" stopIfTrue="1">
      <formula>IF(A10,P10)="dom"</formula>
    </cfRule>
  </conditionalFormatting>
  <conditionalFormatting sqref="E11 E18 E25 E32">
    <cfRule type="expression" priority="4" dxfId="1" stopIfTrue="1">
      <formula>IF(A11,Q11)="dom"</formula>
    </cfRule>
  </conditionalFormatting>
  <conditionalFormatting sqref="F10 F17 F24 F31 F12:F13 F19:F20 F26:F27 F33:F34">
    <cfRule type="expression" priority="5" dxfId="1" stopIfTrue="1">
      <formula>IF(A10,P10)="dom"</formula>
    </cfRule>
  </conditionalFormatting>
  <conditionalFormatting sqref="F11 F18 F25 F32">
    <cfRule type="expression" priority="6" dxfId="1" stopIfTrue="1">
      <formula>IF(A11,Q11)="dom"</formula>
    </cfRule>
  </conditionalFormatting>
  <conditionalFormatting sqref="G10 G17 G24 G31 G12:G13 G19:G20 G26:G27 G33:G34">
    <cfRule type="expression" priority="7" dxfId="1" stopIfTrue="1">
      <formula>IF(A10,P10)="dom"</formula>
    </cfRule>
  </conditionalFormatting>
  <conditionalFormatting sqref="G11 G18 G25 G32">
    <cfRule type="expression" priority="8" dxfId="1" stopIfTrue="1">
      <formula>IF(A11,Q11)="dom"</formula>
    </cfRule>
  </conditionalFormatting>
  <conditionalFormatting sqref="H10 H17 H24 H31 H12:H13 H19:H20 H26:H27 H33:H34">
    <cfRule type="expression" priority="9" dxfId="1" stopIfTrue="1">
      <formula>IF(A10,P10)="dom"</formula>
    </cfRule>
  </conditionalFormatting>
  <conditionalFormatting sqref="H11 H18 H25 H32">
    <cfRule type="expression" priority="10" dxfId="1" stopIfTrue="1">
      <formula>IF(A11,Q11)="dom"</formula>
    </cfRule>
  </conditionalFormatting>
  <conditionalFormatting sqref="I10 I17 I24 I31 I12:I13 I19:I20 I26:I27 I33:I34">
    <cfRule type="expression" priority="11" dxfId="1" stopIfTrue="1">
      <formula>IF(A10,P10)="dom"</formula>
    </cfRule>
  </conditionalFormatting>
  <conditionalFormatting sqref="I11 I18 I25 I32">
    <cfRule type="expression" priority="12" dxfId="1" stopIfTrue="1">
      <formula>IF(A11,Q11)="dom"</formula>
    </cfRule>
  </conditionalFormatting>
  <conditionalFormatting sqref="J10 J17 J24 J31 J12:J13 J19:J20 J26:J27 J33:J34">
    <cfRule type="expression" priority="13" dxfId="1" stopIfTrue="1">
      <formula>IF(A10,P10)="dom"</formula>
    </cfRule>
  </conditionalFormatting>
  <conditionalFormatting sqref="J11 J18 J25 J32">
    <cfRule type="expression" priority="14" dxfId="1" stopIfTrue="1">
      <formula>IF(A11,Q11)="dom"</formula>
    </cfRule>
  </conditionalFormatting>
  <conditionalFormatting sqref="K10 K17 K24 K31 K12:K13 K19:K20 K26:K27 K33:K34">
    <cfRule type="expression" priority="15" dxfId="1" stopIfTrue="1">
      <formula>IF(A10,P10)="dom"</formula>
    </cfRule>
  </conditionalFormatting>
  <conditionalFormatting sqref="K11 K18 K25 K32">
    <cfRule type="expression" priority="16" dxfId="1" stopIfTrue="1">
      <formula>IF(A11,Q11)="dom"</formula>
    </cfRule>
  </conditionalFormatting>
  <conditionalFormatting sqref="L10 L17 L24 L31 L12:L13 L19:L20 L26:L27 L33:L34">
    <cfRule type="expression" priority="17" dxfId="1" stopIfTrue="1">
      <formula>IF(A10,P10)="dom"</formula>
    </cfRule>
  </conditionalFormatting>
  <conditionalFormatting sqref="L11 L18 L25 L32">
    <cfRule type="expression" priority="18" dxfId="1" stopIfTrue="1">
      <formula>IF(A11,Q11)="dom"</formula>
    </cfRule>
  </conditionalFormatting>
  <conditionalFormatting sqref="M10 M17 M24 M31 M12:M13 M19:M20 M26:M27 M33:M34">
    <cfRule type="expression" priority="19" dxfId="1" stopIfTrue="1">
      <formula>IF(A10,P10)="dom"</formula>
    </cfRule>
  </conditionalFormatting>
  <conditionalFormatting sqref="M11 M18 M25 M32">
    <cfRule type="expression" priority="20" dxfId="1" stopIfTrue="1">
      <formula>IF(A11,Q11)="dom"</formula>
    </cfRule>
  </conditionalFormatting>
  <conditionalFormatting sqref="O10 O17 O24 O31 O12:O13 O19:O20 O26:O27 O33:O34">
    <cfRule type="expression" priority="21" dxfId="1" stopIfTrue="1">
      <formula>IF(A10,P10)="dom"</formula>
    </cfRule>
  </conditionalFormatting>
  <conditionalFormatting sqref="O11 O18 O25 O32">
    <cfRule type="expression" priority="22" dxfId="1" stopIfTrue="1">
      <formula>IF(A11,Q11)="dom"</formula>
    </cfRule>
  </conditionalFormatting>
  <conditionalFormatting sqref="A10 A17 A24 A31 A12:A13 A19:A20 A26:A27 A33:A34">
    <cfRule type="expression" priority="23" dxfId="1" stopIfTrue="1">
      <formula>IF(A10,P10)="dom"</formula>
    </cfRule>
  </conditionalFormatting>
  <conditionalFormatting sqref="A11 A18 A25 A32">
    <cfRule type="expression" priority="24" dxfId="1" stopIfTrue="1">
      <formula>IF(A11,Q11)="dom"</formula>
    </cfRule>
  </conditionalFormatting>
  <conditionalFormatting sqref="D9 D16 D23 D30 D37">
    <cfRule type="expression" priority="25" dxfId="1" stopIfTrue="1">
      <formula>IF(A9,R9)="dom"</formula>
    </cfRule>
  </conditionalFormatting>
  <conditionalFormatting sqref="E9 E16 E23 E30 E37">
    <cfRule type="expression" priority="26" dxfId="1" stopIfTrue="1">
      <formula>IF(A9,R9)="dom"</formula>
    </cfRule>
  </conditionalFormatting>
  <conditionalFormatting sqref="F9 F16 F23 F30 F37">
    <cfRule type="expression" priority="27" dxfId="1" stopIfTrue="1">
      <formula>IF(A9,R9)="dom"</formula>
    </cfRule>
  </conditionalFormatting>
  <conditionalFormatting sqref="G9 G16 G23 G30 G37">
    <cfRule type="expression" priority="28" dxfId="1" stopIfTrue="1">
      <formula>IF(A9,R9)="dom"</formula>
    </cfRule>
  </conditionalFormatting>
  <conditionalFormatting sqref="H9 H16 H23 H30 H37">
    <cfRule type="expression" priority="29" dxfId="1" stopIfTrue="1">
      <formula>IF(A9,R9)="dom"</formula>
    </cfRule>
  </conditionalFormatting>
  <conditionalFormatting sqref="I9 I16 I23 I30 I37">
    <cfRule type="expression" priority="30" dxfId="1" stopIfTrue="1">
      <formula>IF(A9,R9)="dom"</formula>
    </cfRule>
  </conditionalFormatting>
  <conditionalFormatting sqref="J9 J16 J23 J30 J37">
    <cfRule type="expression" priority="31" dxfId="1" stopIfTrue="1">
      <formula>IF(A9,R9)="dom"</formula>
    </cfRule>
  </conditionalFormatting>
  <conditionalFormatting sqref="K9 K16 K23 K30 K37">
    <cfRule type="expression" priority="32" dxfId="1" stopIfTrue="1">
      <formula>IF(A9,R9)="dom"</formula>
    </cfRule>
  </conditionalFormatting>
  <conditionalFormatting sqref="L9 L16 L23 L30 L37">
    <cfRule type="expression" priority="33" dxfId="1" stopIfTrue="1">
      <formula>IF(A9,R9)="dom"</formula>
    </cfRule>
  </conditionalFormatting>
  <conditionalFormatting sqref="M9 M16 M23 M30 M37">
    <cfRule type="expression" priority="34" dxfId="1" stopIfTrue="1">
      <formula>IF(A9,R9)="dom"</formula>
    </cfRule>
  </conditionalFormatting>
  <conditionalFormatting sqref="O9 O16 O23 O30 O37">
    <cfRule type="expression" priority="35" dxfId="1" stopIfTrue="1">
      <formula>IF(A9,R9)="dom"</formula>
    </cfRule>
  </conditionalFormatting>
  <conditionalFormatting sqref="A9 A16 A23 A30 A37">
    <cfRule type="expression" priority="36" dxfId="1" stopIfTrue="1">
      <formula>IF(A9,R9)="dom"</formula>
    </cfRule>
  </conditionalFormatting>
  <conditionalFormatting sqref="D8 D15 D22 D29 D36">
    <cfRule type="expression" priority="37" dxfId="1" stopIfTrue="1">
      <formula>IF(A8,S8)="dom"</formula>
    </cfRule>
  </conditionalFormatting>
  <conditionalFormatting sqref="E8 E15 E22 E29 E36">
    <cfRule type="expression" priority="38" dxfId="1" stopIfTrue="1">
      <formula>IF(A8,S8)="dom"</formula>
    </cfRule>
  </conditionalFormatting>
  <conditionalFormatting sqref="F8 F15 F22 F29 F36">
    <cfRule type="expression" priority="39" dxfId="1" stopIfTrue="1">
      <formula>IF(A8,S8)="dom"</formula>
    </cfRule>
  </conditionalFormatting>
  <conditionalFormatting sqref="G8 G15 G22 G29 G36">
    <cfRule type="expression" priority="40" dxfId="1" stopIfTrue="1">
      <formula>IF(A8,S8)="dom"</formula>
    </cfRule>
  </conditionalFormatting>
  <conditionalFormatting sqref="H8 H15 H22 H29 H36">
    <cfRule type="expression" priority="41" dxfId="1" stopIfTrue="1">
      <formula>IF(A8,S8)="dom"</formula>
    </cfRule>
  </conditionalFormatting>
  <conditionalFormatting sqref="I8 I15 I22 I29 I36">
    <cfRule type="expression" priority="42" dxfId="1" stopIfTrue="1">
      <formula>IF(A8,S8)="dom"</formula>
    </cfRule>
  </conditionalFormatting>
  <conditionalFormatting sqref="J8 J15 J22 J29 J36">
    <cfRule type="expression" priority="43" dxfId="1" stopIfTrue="1">
      <formula>IF(A8,S8)="dom"</formula>
    </cfRule>
  </conditionalFormatting>
  <conditionalFormatting sqref="K8 K15 K22 K29 K36">
    <cfRule type="expression" priority="44" dxfId="1" stopIfTrue="1">
      <formula>IF(A8,S8)="dom"</formula>
    </cfRule>
  </conditionalFormatting>
  <conditionalFormatting sqref="L8 L15 L22 L29 L36">
    <cfRule type="expression" priority="45" dxfId="1" stopIfTrue="1">
      <formula>IF(A8,S8)="dom"</formula>
    </cfRule>
  </conditionalFormatting>
  <conditionalFormatting sqref="M8 M15 M22 M29 M36">
    <cfRule type="expression" priority="46" dxfId="1" stopIfTrue="1">
      <formula>IF(A8,S8)="dom"</formula>
    </cfRule>
  </conditionalFormatting>
  <conditionalFormatting sqref="N31 N24 N10 N17 N8 N29 N15 N22 N13 N20 N27 N34 N36">
    <cfRule type="expression" priority="47" dxfId="1" stopIfTrue="1">
      <formula>IF(A8,S8)="dom"</formula>
    </cfRule>
  </conditionalFormatting>
  <conditionalFormatting sqref="O8 O15 O22 O29 O36">
    <cfRule type="expression" priority="48" dxfId="1" stopIfTrue="1">
      <formula>IF(A8,S8)="dom"</formula>
    </cfRule>
  </conditionalFormatting>
  <conditionalFormatting sqref="A8 A15 A22 A29 A36">
    <cfRule type="expression" priority="49" dxfId="1" stopIfTrue="1">
      <formula>IF(A8,S8)="dom"</formula>
    </cfRule>
  </conditionalFormatting>
  <conditionalFormatting sqref="C31 C24 C10 C17 C27:C28 C7 C13:C14 C20:C21 C34:C35">
    <cfRule type="expression" priority="50" dxfId="1" stopIfTrue="1">
      <formula>IF(A7,T7)="dom"</formula>
    </cfRule>
  </conditionalFormatting>
  <conditionalFormatting sqref="D7 D14 D21 D28 D35">
    <cfRule type="expression" priority="51" dxfId="1" stopIfTrue="1">
      <formula>IF(A7,T7)="dom"</formula>
    </cfRule>
  </conditionalFormatting>
  <conditionalFormatting sqref="E7 E14 E21 E28 E35">
    <cfRule type="expression" priority="52" dxfId="1" stopIfTrue="1">
      <formula>IF(A7,T7)="dom"</formula>
    </cfRule>
  </conditionalFormatting>
  <conditionalFormatting sqref="F7 F14 F21 F28 F35">
    <cfRule type="expression" priority="53" dxfId="1" stopIfTrue="1">
      <formula>IF(A7,T7)="dom"</formula>
    </cfRule>
  </conditionalFormatting>
  <conditionalFormatting sqref="G7 G14 G21 G28 G35">
    <cfRule type="expression" priority="54" dxfId="1" stopIfTrue="1">
      <formula>IF(A7,T7)="dom"</formula>
    </cfRule>
  </conditionalFormatting>
  <conditionalFormatting sqref="H7 H14 H21 H28 H35">
    <cfRule type="expression" priority="55" dxfId="1" stopIfTrue="1">
      <formula>IF(A7,T7)="dom"</formula>
    </cfRule>
  </conditionalFormatting>
  <conditionalFormatting sqref="I7 I14 I21 I28 I35">
    <cfRule type="expression" priority="56" dxfId="1" stopIfTrue="1">
      <formula>IF(A7,T7)="dom"</formula>
    </cfRule>
  </conditionalFormatting>
  <conditionalFormatting sqref="J7 J14 J21 J28 J35">
    <cfRule type="expression" priority="57" dxfId="1" stopIfTrue="1">
      <formula>IF(A7,T7)="dom"</formula>
    </cfRule>
  </conditionalFormatting>
  <conditionalFormatting sqref="K7 K14 K21 K28 K35">
    <cfRule type="expression" priority="58" dxfId="1" stopIfTrue="1">
      <formula>IF(A7,T7)="dom"</formula>
    </cfRule>
  </conditionalFormatting>
  <conditionalFormatting sqref="L7 L14 L21 L28 L35">
    <cfRule type="expression" priority="59" dxfId="1" stopIfTrue="1">
      <formula>IF(A7,T7)="dom"</formula>
    </cfRule>
  </conditionalFormatting>
  <conditionalFormatting sqref="M7 M14 M21 M28 M35">
    <cfRule type="expression" priority="60" dxfId="1" stopIfTrue="1">
      <formula>IF(A7,T7)="dom"</formula>
    </cfRule>
  </conditionalFormatting>
  <conditionalFormatting sqref="N7">
    <cfRule type="expression" priority="61" dxfId="1" stopIfTrue="1">
      <formula>IF(A7,T7)="dom"</formula>
    </cfRule>
  </conditionalFormatting>
  <conditionalFormatting sqref="O7 O14 O21 O28 O35">
    <cfRule type="expression" priority="62" dxfId="1" stopIfTrue="1">
      <formula>IF(A7,T7)="dom"</formula>
    </cfRule>
  </conditionalFormatting>
  <conditionalFormatting sqref="A7 A14 A21 A28 A35">
    <cfRule type="expression" priority="63" dxfId="1" stopIfTrue="1">
      <formula>IF(A7,T7)="dom"</formula>
    </cfRule>
  </conditionalFormatting>
  <conditionalFormatting sqref="B7:B37">
    <cfRule type="cellIs" priority="64" dxfId="2" operator="equal" stopIfTrue="1">
      <formula>"dom"</formula>
    </cfRule>
  </conditionalFormatting>
  <conditionalFormatting sqref="F4:F5">
    <cfRule type="cellIs" priority="65" dxfId="3" operator="equal" stopIfTrue="1">
      <formula>"SEI A DEBITO"</formula>
    </cfRule>
  </conditionalFormatting>
  <conditionalFormatting sqref="N12 N19 N26 N33">
    <cfRule type="expression" priority="66" dxfId="1" stopIfTrue="1">
      <formula>IF(A12,P12)="dom"</formula>
    </cfRule>
  </conditionalFormatting>
  <conditionalFormatting sqref="N11 N18 N25 N32">
    <cfRule type="expression" priority="67" dxfId="1" stopIfTrue="1">
      <formula>IF(A11,Q11)="dom"</formula>
    </cfRule>
  </conditionalFormatting>
  <conditionalFormatting sqref="N9 N16 N23 N30 N37">
    <cfRule type="expression" priority="68" dxfId="1" stopIfTrue="1">
      <formula>IF(A9,R9)="dom"</formula>
    </cfRule>
  </conditionalFormatting>
  <conditionalFormatting sqref="N14 N21 N28 N35">
    <cfRule type="expression" priority="69" dxfId="1" stopIfTrue="1">
      <formula>IF(A14,T14)="dom"</formula>
    </cfRule>
  </conditionalFormatting>
  <conditionalFormatting sqref="C12 C19 C26 C33">
    <cfRule type="expression" priority="70" dxfId="1" stopIfTrue="1">
      <formula>IF(A12,P12)="dom"</formula>
    </cfRule>
  </conditionalFormatting>
  <conditionalFormatting sqref="C9 C16 C23 C30 C37">
    <cfRule type="expression" priority="71" dxfId="1" stopIfTrue="1">
      <formula>IF(A9,R9)="dom"</formula>
    </cfRule>
  </conditionalFormatting>
  <conditionalFormatting sqref="C11 C18 C25 C32">
    <cfRule type="expression" priority="72" dxfId="1" stopIfTrue="1">
      <formula>IF(A11,Q11)="dom"</formula>
    </cfRule>
  </conditionalFormatting>
  <conditionalFormatting sqref="C8 C15 C22 C29 C36">
    <cfRule type="expression" priority="73" dxfId="1" stopIfTrue="1">
      <formula>IF(A8,S8)="dom"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sheetPr codeName="Foglio10">
    <tabColor indexed="10"/>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45</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14">
        <v>1</v>
      </c>
      <c r="B7" s="21" t="str">
        <f>IF($N$2=2006,C!B71,IF($N$2=2007,C!C71,IF($N$2=2008,C!D71,IF($N$2=2009,C!E71,IF($N$2=2010,C!F71,"")))))</f>
        <v>ven</v>
      </c>
      <c r="C7" s="308">
        <f>IF(B7="lun",MENU!$N$26,IF(B7="mar",MENU!$O$26,IF(B7="mer",MENU!$P$26,IF(B7="gio",MENU!$Q$26,IF(B7="ven",MENU!$R$26,IF(B7="sab",MENU!$S$26,IF(B7="dom",MENU!$T$26)))))))</f>
        <v>0.25</v>
      </c>
      <c r="D7" s="65"/>
      <c r="E7" s="65"/>
      <c r="F7" s="48" t="str">
        <f>IF(OR(C7="==",D7=""),"0.00",IF(E7=0,0,E7-D7))</f>
        <v>0.00</v>
      </c>
      <c r="G7" s="65"/>
      <c r="H7" s="65"/>
      <c r="I7" s="48" t="str">
        <f>IF(OR(C7="==",G7=""),"0.00",IF(H7=0,0,H7-G7))</f>
        <v>0.00</v>
      </c>
      <c r="J7" s="65"/>
      <c r="K7" s="65"/>
      <c r="L7" s="48">
        <f>IF(C7="==","0.00",IF(J7=0,F7+I7+K7,F7+I7+K7-J7))</f>
        <v>0</v>
      </c>
      <c r="M7" s="6">
        <f>IF(C7="==","==",IF(C7&lt;L7,L7-C7,""))</f>
      </c>
      <c r="N7" s="6">
        <f>IF(L7=0,"",IF(C7&gt;L7,C7-L7,"=="))</f>
      </c>
      <c r="O7" s="69"/>
      <c r="P7" s="140">
        <f>IF(B7="dom","dom","")</f>
      </c>
      <c r="Q7" s="144">
        <f>IF(B7="sab","sab","")</f>
      </c>
      <c r="R7" s="146"/>
      <c r="S7" s="149"/>
      <c r="T7" s="152"/>
      <c r="U7" s="73"/>
      <c r="V7" s="73"/>
      <c r="W7" s="73"/>
      <c r="X7" s="73"/>
      <c r="Y7" s="73"/>
      <c r="Z7" s="73"/>
      <c r="AA7" s="73"/>
    </row>
    <row r="8" spans="1:27" ht="13.5" customHeight="1">
      <c r="A8" s="14">
        <v>2</v>
      </c>
      <c r="B8" s="16" t="str">
        <f>IF($N$2=2006,C!B72,IF($N$2=2007,C!C72,IF($N$2=2008,C!D72,IF($N$2=2009,C!E72,IF($N$2=2010,C!F72,"")))))</f>
        <v>sab</v>
      </c>
      <c r="C8" s="306">
        <f>IF(B8="lun",MENU!$N$26,IF(B8="mar",MENU!$O$26,IF(B8="mer",MENU!$P$26,IF(B8="gio",MENU!$Q$26,IF(B8="ven",MENU!$R$26,IF(B8="sab",MENU!$S$26,IF(B8="dom",MENU!$T$26)))))))</f>
        <v>0.25</v>
      </c>
      <c r="D8" s="65"/>
      <c r="E8" s="65"/>
      <c r="F8" s="48" t="str">
        <f aca="true" t="shared" si="0" ref="F8:F36">IF(OR(C8="==",D8=""),"0.00",IF(E8=0,0,E8-D8))</f>
        <v>0.00</v>
      </c>
      <c r="G8" s="65"/>
      <c r="H8" s="65"/>
      <c r="I8" s="48" t="str">
        <f aca="true" t="shared" si="1" ref="I8:I36">IF(OR(C8="==",G8=""),"0.00",IF(H8=0,0,H8-G8))</f>
        <v>0.00</v>
      </c>
      <c r="J8" s="65"/>
      <c r="K8" s="65"/>
      <c r="L8" s="48">
        <f aca="true" t="shared" si="2" ref="L8:L36">IF(C8="==","0.00",IF(J8=0,F8+I8+K8,F8+I8+K8-J8))</f>
        <v>0</v>
      </c>
      <c r="M8" s="6">
        <f aca="true" t="shared" si="3" ref="M8:M36">IF(C8="==","==",IF(C8&lt;L8,L8-C8,""))</f>
      </c>
      <c r="N8" s="6">
        <f>IF(L8=0,"",IF(C8&gt;L8,C8-L8,"=="))</f>
      </c>
      <c r="O8" s="69"/>
      <c r="P8" s="140" t="str">
        <f>IF(B8="sab","sab","")</f>
        <v>sab</v>
      </c>
      <c r="Q8" s="144">
        <f>IF(B8="dom","dom","")</f>
      </c>
      <c r="R8" s="146"/>
      <c r="S8" s="149"/>
      <c r="T8" s="152"/>
      <c r="U8" s="73"/>
      <c r="V8" s="73"/>
      <c r="W8" s="73"/>
      <c r="X8" s="73"/>
      <c r="Y8" s="73"/>
      <c r="Z8" s="73"/>
      <c r="AA8" s="73"/>
    </row>
    <row r="9" spans="1:27" ht="13.5" customHeight="1">
      <c r="A9" s="14">
        <v>3</v>
      </c>
      <c r="B9" s="16" t="str">
        <f>IF($N$2=2006,C!B73,IF($N$2=2007,C!C73,IF($N$2=2008,C!D73,IF($N$2=2009,C!E73,IF($N$2=2010,C!F73,"")))))</f>
        <v>dom</v>
      </c>
      <c r="C9" s="306">
        <f>IF(B9="lun",MENU!$N$26,IF(B9="mar",MENU!$O$26,IF(B9="mer",MENU!$P$26,IF(B9="gio",MENU!$Q$26,IF(B9="ven",MENU!$R$26,IF(B9="sab",MENU!$S$26,IF(B9="dom",MENU!$T$26)))))))</f>
        <v>0</v>
      </c>
      <c r="D9" s="65"/>
      <c r="E9" s="65"/>
      <c r="F9" s="48" t="str">
        <f t="shared" si="0"/>
        <v>0.00</v>
      </c>
      <c r="G9" s="65"/>
      <c r="H9" s="65"/>
      <c r="I9" s="48" t="str">
        <f t="shared" si="1"/>
        <v>0.00</v>
      </c>
      <c r="J9" s="65"/>
      <c r="K9" s="65"/>
      <c r="L9" s="48">
        <f t="shared" si="2"/>
        <v>0</v>
      </c>
      <c r="M9" s="6">
        <f t="shared" si="3"/>
      </c>
      <c r="N9" s="6">
        <f aca="true" t="shared" si="4" ref="N9:N37">IF(L9=0,"",IF(C9&gt;L9,C9-L9,"=="))</f>
      </c>
      <c r="O9" s="69"/>
      <c r="P9" s="140" t="str">
        <f>IF(B9="dom","dom","")</f>
        <v>dom</v>
      </c>
      <c r="Q9" s="144"/>
      <c r="R9" s="146"/>
      <c r="S9" s="149"/>
      <c r="T9" s="152"/>
      <c r="U9" s="73"/>
      <c r="V9" s="73"/>
      <c r="W9" s="73"/>
      <c r="X9" s="73"/>
      <c r="Y9" s="73"/>
      <c r="Z9" s="73"/>
      <c r="AA9" s="73"/>
    </row>
    <row r="10" spans="1:27" ht="13.5" customHeight="1">
      <c r="A10" s="14">
        <v>4</v>
      </c>
      <c r="B10" s="16" t="str">
        <f>IF($N$2=2006,C!B74,IF($N$2=2007,C!C74,IF($N$2=2008,C!D74,IF($N$2=2009,C!E74,IF($N$2=2010,C!F74,"")))))</f>
        <v>lun</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40">
        <f>IF(B10="dom","dom","")</f>
      </c>
      <c r="Q10" s="144"/>
      <c r="R10" s="146"/>
      <c r="S10" s="149"/>
      <c r="T10" s="141">
        <f>IF(B10="sab","sab","")</f>
      </c>
      <c r="U10" s="73"/>
      <c r="V10" s="73"/>
      <c r="W10" s="73"/>
      <c r="X10" s="73"/>
      <c r="Y10" s="73"/>
      <c r="Z10" s="73"/>
      <c r="AA10" s="73"/>
    </row>
    <row r="11" spans="1:27" ht="13.5" customHeight="1">
      <c r="A11" s="14">
        <v>5</v>
      </c>
      <c r="B11" s="16" t="str">
        <f>IF($N$2=2006,C!B75,IF($N$2=2007,C!C75,IF($N$2=2008,C!D75,IF($N$2=2009,C!E75,IF($N$2=2010,C!F75,"")))))</f>
        <v>mar</v>
      </c>
      <c r="C11" s="306">
        <f>IF(B11="lun",MENU!$N$26,IF(B11="mar",MENU!$O$26,IF(B11="mer",MENU!$P$26,IF(B11="gio",MENU!$Q$26,IF(B11="ven",MENU!$R$26,IF(B11="sab",MENU!$S$26,IF(B11="dom",MENU!$T$26)))))))</f>
        <v>0.25</v>
      </c>
      <c r="D11" s="65"/>
      <c r="E11" s="65"/>
      <c r="F11" s="48" t="str">
        <f t="shared" si="0"/>
        <v>0.00</v>
      </c>
      <c r="G11" s="65"/>
      <c r="H11" s="65"/>
      <c r="I11" s="48" t="str">
        <f t="shared" si="1"/>
        <v>0.00</v>
      </c>
      <c r="J11" s="65"/>
      <c r="K11" s="65"/>
      <c r="L11" s="48">
        <f t="shared" si="2"/>
        <v>0</v>
      </c>
      <c r="M11" s="6">
        <f t="shared" si="3"/>
      </c>
      <c r="N11" s="6">
        <f t="shared" si="4"/>
      </c>
      <c r="O11" s="69"/>
      <c r="P11" s="140"/>
      <c r="Q11" s="144"/>
      <c r="R11" s="146"/>
      <c r="S11" s="142">
        <f>IF(B11="sab","sab","")</f>
      </c>
      <c r="T11" s="141">
        <f>IF(B11="dom","dom","")</f>
      </c>
      <c r="U11" s="73"/>
      <c r="V11" s="73"/>
      <c r="W11" s="73"/>
      <c r="X11" s="73"/>
      <c r="Y11" s="73"/>
      <c r="Z11" s="73"/>
      <c r="AA11" s="73"/>
    </row>
    <row r="12" spans="1:27" ht="13.5" customHeight="1">
      <c r="A12" s="14">
        <v>6</v>
      </c>
      <c r="B12" s="16" t="str">
        <f>IF($N$2=2006,C!B76,IF($N$2=2007,C!C76,IF($N$2=2008,C!D76,IF($N$2=2009,C!E76,IF($N$2=2010,C!F76,"")))))</f>
        <v>mer</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69"/>
      <c r="P12" s="140"/>
      <c r="Q12" s="144"/>
      <c r="R12" s="143">
        <f>IF(B12="sab","sab","")</f>
      </c>
      <c r="S12" s="142">
        <f>IF(B12="dom","dom","")</f>
      </c>
      <c r="T12" s="152"/>
      <c r="U12" s="73"/>
      <c r="V12" s="73"/>
      <c r="W12" s="73"/>
      <c r="X12" s="73"/>
      <c r="Y12" s="73"/>
      <c r="Z12" s="73"/>
      <c r="AA12" s="73"/>
    </row>
    <row r="13" spans="1:27" ht="13.5" customHeight="1">
      <c r="A13" s="14">
        <v>7</v>
      </c>
      <c r="B13" s="16" t="str">
        <f>IF($N$2=2006,C!B77,IF($N$2=2007,C!C77,IF($N$2=2008,C!D77,IF($N$2=2009,C!E77,IF($N$2=2010,C!F77,"")))))</f>
        <v>gio</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69"/>
      <c r="P13" s="140"/>
      <c r="Q13" s="144"/>
      <c r="R13" s="143">
        <f>IF(B13="dom","dom","")</f>
      </c>
      <c r="S13" s="149"/>
      <c r="T13" s="152"/>
      <c r="U13" s="73"/>
      <c r="V13" s="73"/>
      <c r="W13" s="73"/>
      <c r="X13" s="73"/>
      <c r="Y13" s="73"/>
      <c r="Z13" s="73"/>
      <c r="AA13" s="73"/>
    </row>
    <row r="14" spans="1:27" ht="13.5" customHeight="1">
      <c r="A14" s="14">
        <v>8</v>
      </c>
      <c r="B14" s="16" t="str">
        <f>IF($N$2=2006,C!B78,IF($N$2=2007,C!C78,IF($N$2=2008,C!D78,IF($N$2=2009,C!E78,IF($N$2=2010,C!F78,"")))))</f>
        <v>ven</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6">
        <f t="shared" si="4"/>
      </c>
      <c r="O14" s="69"/>
      <c r="P14" s="140">
        <f>IF(B14="dom","dom","")</f>
      </c>
      <c r="Q14" s="144">
        <f>IF(B14="sab","sab","")</f>
      </c>
      <c r="R14" s="146"/>
      <c r="S14" s="149"/>
      <c r="T14" s="152"/>
      <c r="U14" s="73"/>
      <c r="V14" s="73"/>
      <c r="W14" s="73"/>
      <c r="X14" s="73"/>
      <c r="Y14" s="73"/>
      <c r="Z14" s="73"/>
      <c r="AA14" s="73"/>
    </row>
    <row r="15" spans="1:27" ht="13.5" customHeight="1">
      <c r="A15" s="14">
        <v>9</v>
      </c>
      <c r="B15" s="16" t="str">
        <f>IF($N$2=2006,C!B79,IF($N$2=2007,C!C79,IF($N$2=2008,C!D79,IF($N$2=2009,C!E79,IF($N$2=2010,C!F79,"")))))</f>
        <v>sab</v>
      </c>
      <c r="C15" s="306">
        <f>IF(B15="lun",MENU!$N$26,IF(B15="mar",MENU!$O$26,IF(B15="mer",MENU!$P$26,IF(B15="gio",MENU!$Q$26,IF(B15="ven",MENU!$R$26,IF(B15="sab",MENU!$S$26,IF(B15="dom",MENU!$T$26)))))))</f>
        <v>0.25</v>
      </c>
      <c r="D15" s="65"/>
      <c r="E15" s="65"/>
      <c r="F15" s="48" t="str">
        <f t="shared" si="0"/>
        <v>0.00</v>
      </c>
      <c r="G15" s="65"/>
      <c r="H15" s="65"/>
      <c r="I15" s="48" t="str">
        <f t="shared" si="1"/>
        <v>0.00</v>
      </c>
      <c r="J15" s="65"/>
      <c r="K15" s="65"/>
      <c r="L15" s="48">
        <f t="shared" si="2"/>
        <v>0</v>
      </c>
      <c r="M15" s="6">
        <f t="shared" si="3"/>
      </c>
      <c r="N15" s="6">
        <f t="shared" si="4"/>
      </c>
      <c r="O15" s="69"/>
      <c r="P15" s="140" t="str">
        <f>IF(B15="sab","sab","")</f>
        <v>sab</v>
      </c>
      <c r="Q15" s="144">
        <f>IF(B15="dom","dom","")</f>
      </c>
      <c r="R15" s="146"/>
      <c r="S15" s="149"/>
      <c r="T15" s="152"/>
      <c r="U15" s="73"/>
      <c r="V15" s="73"/>
      <c r="W15" s="73"/>
      <c r="X15" s="73"/>
      <c r="Y15" s="73"/>
      <c r="Z15" s="73"/>
      <c r="AA15" s="73"/>
    </row>
    <row r="16" spans="1:27" ht="13.5" customHeight="1">
      <c r="A16" s="14">
        <v>10</v>
      </c>
      <c r="B16" s="16" t="str">
        <f>IF($N$2=2006,C!B80,IF($N$2=2007,C!C80,IF($N$2=2008,C!D80,IF($N$2=2009,C!E80,IF($N$2=2010,C!F80,"")))))</f>
        <v>dom</v>
      </c>
      <c r="C16" s="306">
        <f>IF(B16="lun",MENU!$N$26,IF(B16="mar",MENU!$O$26,IF(B16="mer",MENU!$P$26,IF(B16="gio",MENU!$Q$26,IF(B16="ven",MENU!$R$26,IF(B16="sab",MENU!$S$26,IF(B16="dom",MENU!$T$26)))))))</f>
        <v>0</v>
      </c>
      <c r="D16" s="65"/>
      <c r="E16" s="65"/>
      <c r="F16" s="48" t="str">
        <f t="shared" si="0"/>
        <v>0.00</v>
      </c>
      <c r="G16" s="65"/>
      <c r="H16" s="65"/>
      <c r="I16" s="48" t="str">
        <f t="shared" si="1"/>
        <v>0.00</v>
      </c>
      <c r="J16" s="65"/>
      <c r="K16" s="65"/>
      <c r="L16" s="48">
        <f t="shared" si="2"/>
        <v>0</v>
      </c>
      <c r="M16" s="6">
        <f t="shared" si="3"/>
      </c>
      <c r="N16" s="6">
        <f t="shared" si="4"/>
      </c>
      <c r="O16" s="69"/>
      <c r="P16" s="140" t="str">
        <f>IF(B16="dom","dom","")</f>
        <v>dom</v>
      </c>
      <c r="Q16" s="144"/>
      <c r="R16" s="146"/>
      <c r="S16" s="149"/>
      <c r="T16" s="152"/>
      <c r="U16" s="73"/>
      <c r="V16" s="73"/>
      <c r="W16" s="73"/>
      <c r="X16" s="73"/>
      <c r="Y16" s="73"/>
      <c r="Z16" s="73"/>
      <c r="AA16" s="73"/>
    </row>
    <row r="17" spans="1:27" ht="13.5" customHeight="1">
      <c r="A17" s="14">
        <v>11</v>
      </c>
      <c r="B17" s="16" t="str">
        <f>IF($N$2=2006,C!B81,IF($N$2=2007,C!C81,IF($N$2=2008,C!D81,IF($N$2=2009,C!E81,IF($N$2=2010,C!F81,"")))))</f>
        <v>lun</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69"/>
      <c r="P17" s="140">
        <f>IF(B17="dom","dom","")</f>
      </c>
      <c r="Q17" s="144"/>
      <c r="R17" s="146"/>
      <c r="S17" s="149"/>
      <c r="T17" s="141">
        <f>IF(B17="sab","sab","")</f>
      </c>
      <c r="U17" s="73"/>
      <c r="V17" s="73"/>
      <c r="W17" s="73"/>
      <c r="X17" s="73"/>
      <c r="Y17" s="73"/>
      <c r="Z17" s="73"/>
      <c r="AA17" s="73"/>
    </row>
    <row r="18" spans="1:27" ht="13.5" customHeight="1">
      <c r="A18" s="14">
        <v>12</v>
      </c>
      <c r="B18" s="16" t="str">
        <f>IF($N$2=2006,C!B82,IF($N$2=2007,C!C82,IF($N$2=2008,C!D82,IF($N$2=2009,C!E82,IF($N$2=2010,C!F82,"")))))</f>
        <v>mar</v>
      </c>
      <c r="C18" s="306">
        <f>IF(B18="lun",MENU!$N$26,IF(B18="mar",MENU!$O$26,IF(B18="mer",MENU!$P$26,IF(B18="gio",MENU!$Q$26,IF(B18="ven",MENU!$R$26,IF(B18="sab",MENU!$S$26,IF(B18="dom",MENU!$T$26)))))))</f>
        <v>0.25</v>
      </c>
      <c r="D18" s="65"/>
      <c r="E18" s="65"/>
      <c r="F18" s="48" t="str">
        <f t="shared" si="0"/>
        <v>0.00</v>
      </c>
      <c r="G18" s="65"/>
      <c r="H18" s="65"/>
      <c r="I18" s="48" t="str">
        <f t="shared" si="1"/>
        <v>0.00</v>
      </c>
      <c r="J18" s="65"/>
      <c r="K18" s="65"/>
      <c r="L18" s="48">
        <f t="shared" si="2"/>
        <v>0</v>
      </c>
      <c r="M18" s="6">
        <f t="shared" si="3"/>
      </c>
      <c r="N18" s="6">
        <f t="shared" si="4"/>
      </c>
      <c r="O18" s="69"/>
      <c r="P18" s="140"/>
      <c r="Q18" s="144"/>
      <c r="R18" s="146"/>
      <c r="S18" s="142">
        <f>IF(B18="sab","sab","")</f>
      </c>
      <c r="T18" s="141">
        <f>IF(B18="dom","dom","")</f>
      </c>
      <c r="U18" s="73"/>
      <c r="V18" s="73"/>
      <c r="W18" s="73"/>
      <c r="X18" s="73"/>
      <c r="Y18" s="73"/>
      <c r="Z18" s="73"/>
      <c r="AA18" s="73"/>
    </row>
    <row r="19" spans="1:27" ht="13.5" customHeight="1">
      <c r="A19" s="14">
        <v>13</v>
      </c>
      <c r="B19" s="16" t="str">
        <f>IF($N$2=2006,C!B83,IF($N$2=2007,C!C83,IF($N$2=2008,C!D83,IF($N$2=2009,C!E83,IF($N$2=2010,C!F83,"")))))</f>
        <v>mer</v>
      </c>
      <c r="C19" s="306">
        <f>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6">
        <f t="shared" si="4"/>
      </c>
      <c r="O19" s="69"/>
      <c r="P19" s="140"/>
      <c r="Q19" s="144"/>
      <c r="R19" s="143">
        <f>IF(B19="sab","sab","")</f>
      </c>
      <c r="S19" s="142">
        <f>IF(B19="dom","dom","")</f>
      </c>
      <c r="T19" s="152"/>
      <c r="U19" s="73"/>
      <c r="V19" s="73"/>
      <c r="W19" s="73"/>
      <c r="X19" s="73"/>
      <c r="Y19" s="73"/>
      <c r="Z19" s="73"/>
      <c r="AA19" s="73"/>
    </row>
    <row r="20" spans="1:27" ht="13.5" customHeight="1">
      <c r="A20" s="14">
        <v>14</v>
      </c>
      <c r="B20" s="16" t="str">
        <f>IF($N$2=2006,C!B84,IF($N$2=2007,C!C84,IF($N$2=2008,C!D84,IF($N$2=2009,C!E84,IF($N$2=2010,C!F84,"")))))</f>
        <v>gio</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69"/>
      <c r="P20" s="140"/>
      <c r="Q20" s="144"/>
      <c r="R20" s="143">
        <f>IF(B20="dom","dom","")</f>
      </c>
      <c r="S20" s="149"/>
      <c r="T20" s="152"/>
      <c r="U20" s="73"/>
      <c r="V20" s="73"/>
      <c r="W20" s="73"/>
      <c r="X20" s="73"/>
      <c r="Y20" s="73"/>
      <c r="Z20" s="73"/>
      <c r="AA20" s="73"/>
    </row>
    <row r="21" spans="1:27" ht="13.5" customHeight="1">
      <c r="A21" s="14">
        <v>15</v>
      </c>
      <c r="B21" s="16" t="str">
        <f>IF($N$2=2006,C!B85,IF($N$2=2007,C!C85,IF($N$2=2008,C!D85,IF($N$2=2009,C!E85,IF($N$2=2010,C!F85,"")))))</f>
        <v>ven</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6">
        <f t="shared" si="4"/>
      </c>
      <c r="O21" s="69"/>
      <c r="P21" s="140">
        <f>IF(B21="dom","dom","")</f>
      </c>
      <c r="Q21" s="144">
        <f>IF(B21="sab","sab","")</f>
      </c>
      <c r="R21" s="146"/>
      <c r="S21" s="149"/>
      <c r="T21" s="152"/>
      <c r="U21" s="73"/>
      <c r="V21" s="73"/>
      <c r="W21" s="73"/>
      <c r="X21" s="73"/>
      <c r="Y21" s="73"/>
      <c r="Z21" s="73"/>
      <c r="AA21" s="73"/>
    </row>
    <row r="22" spans="1:27" ht="13.5" customHeight="1">
      <c r="A22" s="14">
        <v>16</v>
      </c>
      <c r="B22" s="16" t="str">
        <f>IF($N$2=2006,C!B86,IF($N$2=2007,C!C86,IF($N$2=2008,C!D86,IF($N$2=2009,C!E86,IF($N$2=2010,C!F86,"")))))</f>
        <v>sab</v>
      </c>
      <c r="C22" s="306">
        <f>IF(B22="lun",MENU!$N$26,IF(B22="mar",MENU!$O$26,IF(B22="mer",MENU!$P$26,IF(B22="gio",MENU!$Q$26,IF(B22="ven",MENU!$R$26,IF(B22="sab",MENU!$S$26,IF(B22="dom",MENU!$T$26)))))))</f>
        <v>0.25</v>
      </c>
      <c r="D22" s="65"/>
      <c r="E22" s="65"/>
      <c r="F22" s="48" t="str">
        <f t="shared" si="0"/>
        <v>0.00</v>
      </c>
      <c r="G22" s="65"/>
      <c r="H22" s="65"/>
      <c r="I22" s="48" t="str">
        <f t="shared" si="1"/>
        <v>0.00</v>
      </c>
      <c r="J22" s="65"/>
      <c r="K22" s="65"/>
      <c r="L22" s="48">
        <f t="shared" si="2"/>
        <v>0</v>
      </c>
      <c r="M22" s="6">
        <f t="shared" si="3"/>
      </c>
      <c r="N22" s="6">
        <f t="shared" si="4"/>
      </c>
      <c r="O22" s="69"/>
      <c r="P22" s="140" t="str">
        <f>IF(B22="sab","sab","")</f>
        <v>sab</v>
      </c>
      <c r="Q22" s="144">
        <f>IF(B22="dom","dom","")</f>
      </c>
      <c r="R22" s="146"/>
      <c r="S22" s="149"/>
      <c r="T22" s="152"/>
      <c r="U22" s="73"/>
      <c r="V22" s="73"/>
      <c r="W22" s="73"/>
      <c r="X22" s="73"/>
      <c r="Y22" s="73"/>
      <c r="Z22" s="73"/>
      <c r="AA22" s="73"/>
    </row>
    <row r="23" spans="1:27" ht="13.5" customHeight="1">
      <c r="A23" s="14">
        <v>17</v>
      </c>
      <c r="B23" s="16" t="str">
        <f>IF($N$2=2006,C!B87,IF($N$2=2007,C!C87,IF($N$2=2008,C!D87,IF($N$2=2009,C!E87,IF($N$2=2010,C!F87,"")))))</f>
        <v>dom</v>
      </c>
      <c r="C23" s="306">
        <f>IF(B23="lun",MENU!$N$26,IF(B23="mar",MENU!$O$26,IF(B23="mer",MENU!$P$26,IF(B23="gio",MENU!$Q$26,IF(B23="ven",MENU!$R$26,IF(B23="sab",MENU!$S$26,IF(B23="dom",MENU!$T$26)))))))</f>
        <v>0</v>
      </c>
      <c r="D23" s="65"/>
      <c r="E23" s="65"/>
      <c r="F23" s="48" t="str">
        <f t="shared" si="0"/>
        <v>0.00</v>
      </c>
      <c r="G23" s="65"/>
      <c r="H23" s="65"/>
      <c r="I23" s="48" t="str">
        <f t="shared" si="1"/>
        <v>0.00</v>
      </c>
      <c r="J23" s="65"/>
      <c r="K23" s="65"/>
      <c r="L23" s="48">
        <f t="shared" si="2"/>
        <v>0</v>
      </c>
      <c r="M23" s="6">
        <f t="shared" si="3"/>
      </c>
      <c r="N23" s="6">
        <f t="shared" si="4"/>
      </c>
      <c r="O23" s="69"/>
      <c r="P23" s="140" t="str">
        <f>IF(B23="dom","dom","")</f>
        <v>dom</v>
      </c>
      <c r="Q23" s="144"/>
      <c r="R23" s="146"/>
      <c r="S23" s="149"/>
      <c r="T23" s="152"/>
      <c r="U23" s="73"/>
      <c r="V23" s="73"/>
      <c r="W23" s="73"/>
      <c r="X23" s="73"/>
      <c r="Y23" s="73"/>
      <c r="Z23" s="73"/>
      <c r="AA23" s="73"/>
    </row>
    <row r="24" spans="1:27" ht="13.5" customHeight="1">
      <c r="A24" s="14">
        <v>18</v>
      </c>
      <c r="B24" s="16" t="str">
        <f>IF($N$2=2006,C!B88,IF($N$2=2007,C!C88,IF($N$2=2008,C!D88,IF($N$2=2009,C!E88,IF($N$2=2010,C!F88,"")))))</f>
        <v>lun</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69"/>
      <c r="P24" s="140">
        <f>IF(B24="dom","dom","")</f>
      </c>
      <c r="Q24" s="144"/>
      <c r="R24" s="146"/>
      <c r="S24" s="149"/>
      <c r="T24" s="141">
        <f>IF(B24="sab","sab","")</f>
      </c>
      <c r="U24" s="73"/>
      <c r="V24" s="73"/>
      <c r="W24" s="73"/>
      <c r="X24" s="73"/>
      <c r="Y24" s="73"/>
      <c r="Z24" s="73"/>
      <c r="AA24" s="73"/>
    </row>
    <row r="25" spans="1:27" ht="13.5" customHeight="1">
      <c r="A25" s="14">
        <v>19</v>
      </c>
      <c r="B25" s="16" t="str">
        <f>IF($N$2=2006,C!B89,IF($N$2=2007,C!C89,IF($N$2=2008,C!D89,IF($N$2=2009,C!E89,IF($N$2=2010,C!F89,"")))))</f>
        <v>mar</v>
      </c>
      <c r="C25" s="306">
        <f>IF(B25="lun",MENU!$N$26,IF(B25="mar",MENU!$O$26,IF(B25="mer",MENU!$P$26,IF(B25="gio",MENU!$Q$26,IF(B25="ven",MENU!$R$26,IF(B25="sab",MENU!$S$26,IF(B25="dom",MENU!$T$26)))))))</f>
        <v>0.25</v>
      </c>
      <c r="D25" s="65"/>
      <c r="E25" s="65"/>
      <c r="F25" s="48" t="str">
        <f t="shared" si="0"/>
        <v>0.00</v>
      </c>
      <c r="G25" s="65"/>
      <c r="H25" s="65"/>
      <c r="I25" s="48" t="str">
        <f t="shared" si="1"/>
        <v>0.00</v>
      </c>
      <c r="J25" s="65"/>
      <c r="K25" s="65"/>
      <c r="L25" s="48">
        <f t="shared" si="2"/>
        <v>0</v>
      </c>
      <c r="M25" s="6">
        <f t="shared" si="3"/>
      </c>
      <c r="N25" s="6">
        <f t="shared" si="4"/>
      </c>
      <c r="O25" s="69"/>
      <c r="P25" s="140"/>
      <c r="Q25" s="144"/>
      <c r="R25" s="146"/>
      <c r="S25" s="142">
        <f>IF(B25="sab","sab","")</f>
      </c>
      <c r="T25" s="141">
        <f>IF(B25="dom","dom","")</f>
      </c>
      <c r="U25" s="73"/>
      <c r="V25" s="73"/>
      <c r="W25" s="73"/>
      <c r="X25" s="73"/>
      <c r="Y25" s="73"/>
      <c r="Z25" s="73"/>
      <c r="AA25" s="73"/>
    </row>
    <row r="26" spans="1:27" ht="13.5" customHeight="1">
      <c r="A26" s="14">
        <v>20</v>
      </c>
      <c r="B26" s="16" t="str">
        <f>IF($N$2=2006,C!B90,IF($N$2=2007,C!C90,IF($N$2=2008,C!D90,IF($N$2=2009,C!E90,IF($N$2=2010,C!F90,"")))))</f>
        <v>mer</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69"/>
      <c r="P26" s="140"/>
      <c r="Q26" s="144"/>
      <c r="R26" s="143">
        <f>IF(B26="sab","sab","")</f>
      </c>
      <c r="S26" s="142">
        <f>IF(B26="dom","dom","")</f>
      </c>
      <c r="T26" s="152"/>
      <c r="U26" s="73"/>
      <c r="V26" s="73"/>
      <c r="W26" s="73"/>
      <c r="X26" s="73"/>
      <c r="Y26" s="73"/>
      <c r="Z26" s="73"/>
      <c r="AA26" s="73"/>
    </row>
    <row r="27" spans="1:27" ht="13.5" customHeight="1">
      <c r="A27" s="14">
        <v>21</v>
      </c>
      <c r="B27" s="16" t="str">
        <f>IF($N$2=2006,C!B91,IF($N$2=2007,C!C91,IF($N$2=2008,C!D91,IF($N$2=2009,C!E91,IF($N$2=2010,C!F91,"")))))</f>
        <v>gio</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6">
        <f t="shared" si="4"/>
      </c>
      <c r="O27" s="69"/>
      <c r="P27" s="140"/>
      <c r="Q27" s="144"/>
      <c r="R27" s="143">
        <f>IF(B27="dom","dom","")</f>
      </c>
      <c r="S27" s="149"/>
      <c r="T27" s="152"/>
      <c r="U27" s="73"/>
      <c r="V27" s="73"/>
      <c r="W27" s="73"/>
      <c r="X27" s="73"/>
      <c r="Y27" s="73"/>
      <c r="Z27" s="73"/>
      <c r="AA27" s="73"/>
    </row>
    <row r="28" spans="1:27" ht="13.5" customHeight="1">
      <c r="A28" s="14">
        <v>22</v>
      </c>
      <c r="B28" s="16" t="str">
        <f>IF($N$2=2006,C!B92,IF($N$2=2007,C!C92,IF($N$2=2008,C!D92,IF($N$2=2009,C!E92,IF($N$2=2010,C!F92,"")))))</f>
        <v>ven</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6">
        <f t="shared" si="4"/>
      </c>
      <c r="O28" s="69"/>
      <c r="P28" s="140">
        <f>IF(B28="dom","dom","")</f>
      </c>
      <c r="Q28" s="144">
        <f>IF(B28="sab","sab","")</f>
      </c>
      <c r="R28" s="146"/>
      <c r="S28" s="149"/>
      <c r="T28" s="152"/>
      <c r="U28" s="73"/>
      <c r="V28" s="73"/>
      <c r="W28" s="73"/>
      <c r="X28" s="73"/>
      <c r="Y28" s="73"/>
      <c r="Z28" s="73"/>
      <c r="AA28" s="73"/>
    </row>
    <row r="29" spans="1:27" ht="13.5" customHeight="1">
      <c r="A29" s="14">
        <v>23</v>
      </c>
      <c r="B29" s="16" t="str">
        <f>IF($N$2=2006,C!B93,IF($N$2=2007,C!C93,IF($N$2=2008,C!D93,IF($N$2=2009,C!E93,IF($N$2=2010,C!F93,"")))))</f>
        <v>sab</v>
      </c>
      <c r="C29" s="306">
        <f>IF(B29="lun",MENU!$N$26,IF(B29="mar",MENU!$O$26,IF(B29="mer",MENU!$P$26,IF(B29="gio",MENU!$Q$26,IF(B29="ven",MENU!$R$26,IF(B29="sab",MENU!$S$26,IF(B29="dom",MENU!$T$26)))))))</f>
        <v>0.25</v>
      </c>
      <c r="D29" s="65"/>
      <c r="E29" s="65"/>
      <c r="F29" s="48" t="str">
        <f t="shared" si="0"/>
        <v>0.00</v>
      </c>
      <c r="G29" s="65"/>
      <c r="H29" s="65"/>
      <c r="I29" s="48" t="str">
        <f t="shared" si="1"/>
        <v>0.00</v>
      </c>
      <c r="J29" s="65"/>
      <c r="K29" s="65"/>
      <c r="L29" s="48">
        <f t="shared" si="2"/>
        <v>0</v>
      </c>
      <c r="M29" s="6">
        <f t="shared" si="3"/>
      </c>
      <c r="N29" s="6">
        <f t="shared" si="4"/>
      </c>
      <c r="O29" s="69"/>
      <c r="P29" s="140" t="str">
        <f>IF(B29="sab","sab","")</f>
        <v>sab</v>
      </c>
      <c r="Q29" s="144">
        <f>IF(B29="dom","dom","")</f>
      </c>
      <c r="R29" s="146"/>
      <c r="S29" s="149"/>
      <c r="T29" s="152"/>
      <c r="U29" s="73"/>
      <c r="V29" s="73"/>
      <c r="W29" s="73"/>
      <c r="X29" s="73"/>
      <c r="Y29" s="73"/>
      <c r="Z29" s="73"/>
      <c r="AA29" s="73"/>
    </row>
    <row r="30" spans="1:27" ht="13.5" customHeight="1">
      <c r="A30" s="14">
        <v>24</v>
      </c>
      <c r="B30" s="16" t="str">
        <f>IF($N$2=2006,C!B94,IF($N$2=2007,C!C94,IF($N$2=2008,C!D94,IF($N$2=2009,C!E94,IF($N$2=2010,C!F94,"")))))</f>
        <v>dom</v>
      </c>
      <c r="C30" s="306">
        <f>IF(B30="lun",MENU!$N$26,IF(B30="mar",MENU!$O$26,IF(B30="mer",MENU!$P$26,IF(B30="gio",MENU!$Q$26,IF(B30="ven",MENU!$R$26,IF(B30="sab",MENU!$S$26,IF(B30="dom",MENU!$T$26)))))))</f>
        <v>0</v>
      </c>
      <c r="D30" s="65"/>
      <c r="E30" s="65"/>
      <c r="F30" s="48" t="str">
        <f t="shared" si="0"/>
        <v>0.00</v>
      </c>
      <c r="G30" s="65"/>
      <c r="H30" s="65"/>
      <c r="I30" s="48" t="str">
        <f t="shared" si="1"/>
        <v>0.00</v>
      </c>
      <c r="J30" s="65"/>
      <c r="K30" s="65"/>
      <c r="L30" s="48">
        <f t="shared" si="2"/>
        <v>0</v>
      </c>
      <c r="M30" s="6">
        <f t="shared" si="3"/>
      </c>
      <c r="N30" s="6">
        <f t="shared" si="4"/>
      </c>
      <c r="O30" s="69"/>
      <c r="P30" s="140" t="str">
        <f>IF(B30="dom","dom","")</f>
        <v>dom</v>
      </c>
      <c r="Q30" s="144"/>
      <c r="R30" s="146"/>
      <c r="S30" s="149"/>
      <c r="T30" s="152"/>
      <c r="U30" s="73"/>
      <c r="V30" s="73"/>
      <c r="W30" s="73"/>
      <c r="X30" s="73"/>
      <c r="Y30" s="73"/>
      <c r="Z30" s="73"/>
      <c r="AA30" s="73"/>
    </row>
    <row r="31" spans="1:27" ht="13.5" customHeight="1">
      <c r="A31" s="14">
        <v>25</v>
      </c>
      <c r="B31" s="16" t="str">
        <f>IF($N$2=2006,C!B95,IF($N$2=2007,C!C95,IF($N$2=2008,C!D95,IF($N$2=2009,C!E95,IF($N$2=2010,C!F95,"")))))</f>
        <v>lun</v>
      </c>
      <c r="C31" s="306">
        <f>IF(B31="lun",MENU!$N$26,IF(B31="mar",MENU!$O$26,IF(B31="mer",MENU!$P$26,IF(B31="gio",MENU!$Q$26,IF(B31="ven",MENU!$R$26,IF(B31="sab",MENU!$S$26,IF(B31="dom",MENU!$T$26)))))))</f>
        <v>0.25</v>
      </c>
      <c r="D31" s="65"/>
      <c r="E31" s="65"/>
      <c r="F31" s="48" t="str">
        <f t="shared" si="0"/>
        <v>0.00</v>
      </c>
      <c r="G31" s="65"/>
      <c r="H31" s="65"/>
      <c r="I31" s="48" t="str">
        <f t="shared" si="1"/>
        <v>0.00</v>
      </c>
      <c r="J31" s="65"/>
      <c r="K31" s="65"/>
      <c r="L31" s="48">
        <f t="shared" si="2"/>
        <v>0</v>
      </c>
      <c r="M31" s="6">
        <f t="shared" si="3"/>
      </c>
      <c r="N31" s="6">
        <f t="shared" si="4"/>
      </c>
      <c r="O31" s="69"/>
      <c r="P31" s="140">
        <f>IF(B31="dom","dom","")</f>
      </c>
      <c r="Q31" s="144"/>
      <c r="R31" s="146"/>
      <c r="S31" s="149"/>
      <c r="T31" s="141">
        <f>IF(B31="sab","sab","")</f>
      </c>
      <c r="U31" s="73"/>
      <c r="V31" s="73"/>
      <c r="W31" s="73"/>
      <c r="X31" s="73"/>
      <c r="Y31" s="73"/>
      <c r="Z31" s="73"/>
      <c r="AA31" s="73"/>
    </row>
    <row r="32" spans="1:27" ht="13.5" customHeight="1">
      <c r="A32" s="14">
        <v>26</v>
      </c>
      <c r="B32" s="16" t="str">
        <f>IF($N$2=2006,C!B96,IF($N$2=2007,C!C96,IF($N$2=2008,C!D96,IF($N$2=2009,C!E96,IF($N$2=2010,C!F96,"")))))</f>
        <v>mar</v>
      </c>
      <c r="C32" s="306">
        <f>IF(B32="lun",MENU!$N$26,IF(B32="mar",MENU!$O$26,IF(B32="mer",MENU!$P$26,IF(B32="gio",MENU!$Q$26,IF(B32="ven",MENU!$R$26,IF(B32="sab",MENU!$S$26,IF(B32="dom",MENU!$T$26)))))))</f>
        <v>0.25</v>
      </c>
      <c r="D32" s="65"/>
      <c r="E32" s="65"/>
      <c r="F32" s="48" t="str">
        <f t="shared" si="0"/>
        <v>0.00</v>
      </c>
      <c r="G32" s="65"/>
      <c r="H32" s="65"/>
      <c r="I32" s="48" t="str">
        <f t="shared" si="1"/>
        <v>0.00</v>
      </c>
      <c r="J32" s="65"/>
      <c r="K32" s="65"/>
      <c r="L32" s="48">
        <f t="shared" si="2"/>
        <v>0</v>
      </c>
      <c r="M32" s="6">
        <f t="shared" si="3"/>
      </c>
      <c r="N32" s="6">
        <f t="shared" si="4"/>
      </c>
      <c r="O32" s="69"/>
      <c r="P32" s="140"/>
      <c r="Q32" s="144"/>
      <c r="R32" s="146"/>
      <c r="S32" s="142">
        <f>IF(B32="sab","sab","")</f>
      </c>
      <c r="T32" s="141">
        <f>IF(B32="dom","dom","")</f>
      </c>
      <c r="U32" s="73"/>
      <c r="V32" s="73"/>
      <c r="W32" s="73"/>
      <c r="X32" s="73"/>
      <c r="Y32" s="73"/>
      <c r="Z32" s="73"/>
      <c r="AA32" s="73"/>
    </row>
    <row r="33" spans="1:27" ht="13.5" customHeight="1">
      <c r="A33" s="14">
        <v>27</v>
      </c>
      <c r="B33" s="16" t="str">
        <f>IF($N$2=2006,C!B97,IF($N$2=2007,C!C97,IF($N$2=2008,C!D97,IF($N$2=2009,C!E97,IF($N$2=2010,C!F97,"")))))</f>
        <v>mer</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69"/>
      <c r="P33" s="140"/>
      <c r="Q33" s="144"/>
      <c r="R33" s="143">
        <f>IF(B33="sab","sab","")</f>
      </c>
      <c r="S33" s="142">
        <f>IF(B33="dom","dom","")</f>
      </c>
      <c r="T33" s="152"/>
      <c r="U33" s="73"/>
      <c r="V33" s="73"/>
      <c r="W33" s="73"/>
      <c r="X33" s="73"/>
      <c r="Y33" s="73"/>
      <c r="Z33" s="73"/>
      <c r="AA33" s="73"/>
    </row>
    <row r="34" spans="1:27" ht="13.5" customHeight="1">
      <c r="A34" s="14">
        <v>28</v>
      </c>
      <c r="B34" s="16" t="str">
        <f>IF($N$2=2006,C!B98,IF($N$2=2007,C!C98,IF($N$2=2008,C!D98,IF($N$2=2009,C!E98,IF($N$2=2010,C!F98,"")))))</f>
        <v>gio</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6">
        <f t="shared" si="4"/>
      </c>
      <c r="O34" s="69"/>
      <c r="P34" s="140"/>
      <c r="Q34" s="144"/>
      <c r="R34" s="143">
        <f>IF(B34="dom","dom","")</f>
      </c>
      <c r="S34" s="149"/>
      <c r="T34" s="152"/>
      <c r="U34" s="73"/>
      <c r="V34" s="73"/>
      <c r="W34" s="73"/>
      <c r="X34" s="73"/>
      <c r="Y34" s="73"/>
      <c r="Z34" s="73"/>
      <c r="AA34" s="73"/>
    </row>
    <row r="35" spans="1:27" ht="13.5" customHeight="1">
      <c r="A35" s="14">
        <v>29</v>
      </c>
      <c r="B35" s="16" t="str">
        <f>IF($N$2=2006,C!B99,IF($N$2=2007,C!C99,IF($N$2=2008,C!D99,IF($N$2=2009,C!E99,IF($N$2=2010,C!F99,"")))))</f>
        <v>ven</v>
      </c>
      <c r="C35" s="306">
        <f>IF(B35="lun",MENU!$N$26,IF(B35="mar",MENU!$O$26,IF(B35="mer",MENU!$P$26,IF(B35="gio",MENU!$Q$26,IF(B35="ven",MENU!$R$26,IF(B35="sab",MENU!$S$26,IF(B35="dom",MENU!$T$26)))))))</f>
        <v>0.25</v>
      </c>
      <c r="D35" s="65"/>
      <c r="E35" s="65"/>
      <c r="F35" s="48" t="str">
        <f t="shared" si="0"/>
        <v>0.00</v>
      </c>
      <c r="G35" s="65"/>
      <c r="H35" s="65"/>
      <c r="I35" s="48" t="str">
        <f t="shared" si="1"/>
        <v>0.00</v>
      </c>
      <c r="J35" s="65"/>
      <c r="K35" s="65"/>
      <c r="L35" s="48">
        <f t="shared" si="2"/>
        <v>0</v>
      </c>
      <c r="M35" s="6">
        <f t="shared" si="3"/>
      </c>
      <c r="N35" s="6">
        <f t="shared" si="4"/>
      </c>
      <c r="O35" s="69"/>
      <c r="P35" s="140">
        <f>IF(B35="dom","dom","")</f>
      </c>
      <c r="Q35" s="144">
        <f>IF(B35="sab","sab","")</f>
      </c>
      <c r="R35" s="146"/>
      <c r="S35" s="149"/>
      <c r="T35" s="152"/>
      <c r="U35" s="73"/>
      <c r="V35" s="73"/>
      <c r="W35" s="73"/>
      <c r="X35" s="73"/>
      <c r="Y35" s="73"/>
      <c r="Z35" s="73"/>
      <c r="AA35" s="73"/>
    </row>
    <row r="36" spans="1:27" ht="13.5" customHeight="1" thickBot="1">
      <c r="A36" s="14">
        <v>30</v>
      </c>
      <c r="B36" s="16" t="str">
        <f>IF($N$2=2006,C!B100,IF($N$2=2007,C!C100,IF($N$2=2008,C!D100,IF($N$2=2009,C!E100,IF($N$2=2010,C!F100,"")))))</f>
        <v>sab</v>
      </c>
      <c r="C36" s="309">
        <f>IF(B36="lun",MENU!$N$26,IF(B36="mar",MENU!$O$26,IF(B36="mer",MENU!$P$26,IF(B36="gio",MENU!$Q$26,IF(B36="ven",MENU!$R$26,IF(B36="sab",MENU!$S$26,IF(B36="dom",MENU!$T$26)))))))</f>
        <v>0.25</v>
      </c>
      <c r="D36" s="65"/>
      <c r="E36" s="65"/>
      <c r="F36" s="48" t="str">
        <f t="shared" si="0"/>
        <v>0.00</v>
      </c>
      <c r="G36" s="65"/>
      <c r="H36" s="65"/>
      <c r="I36" s="48" t="str">
        <f t="shared" si="1"/>
        <v>0.00</v>
      </c>
      <c r="J36" s="65"/>
      <c r="K36" s="65"/>
      <c r="L36" s="48">
        <f t="shared" si="2"/>
        <v>0</v>
      </c>
      <c r="M36" s="6">
        <f t="shared" si="3"/>
      </c>
      <c r="N36" s="6">
        <f t="shared" si="4"/>
      </c>
      <c r="O36" s="69"/>
      <c r="P36" s="140" t="str">
        <f>IF(B36="sab","sab","")</f>
        <v>sab</v>
      </c>
      <c r="Q36" s="144">
        <f>IF(B36="dom","dom","")</f>
      </c>
      <c r="R36" s="146"/>
      <c r="S36" s="149"/>
      <c r="T36" s="152"/>
      <c r="U36" s="73"/>
      <c r="V36" s="73"/>
      <c r="W36" s="73"/>
      <c r="X36" s="73"/>
      <c r="Y36" s="73"/>
      <c r="Z36" s="73"/>
      <c r="AA36" s="73"/>
    </row>
    <row r="37" spans="1:27" ht="13.5" customHeight="1" hidden="1" thickBot="1">
      <c r="A37" s="15"/>
      <c r="B37" s="16"/>
      <c r="C37" s="6"/>
      <c r="D37" s="65"/>
      <c r="E37" s="65"/>
      <c r="F37" s="48"/>
      <c r="G37" s="65"/>
      <c r="H37" s="65"/>
      <c r="I37" s="48"/>
      <c r="J37" s="65"/>
      <c r="K37" s="65"/>
      <c r="L37" s="48"/>
      <c r="M37" s="6"/>
      <c r="N37" s="6">
        <f t="shared" si="4"/>
      </c>
      <c r="O37" s="3"/>
      <c r="P37" s="140">
        <f>IF(B37="dom","dom","")</f>
      </c>
      <c r="Q37" s="144"/>
      <c r="R37" s="146"/>
      <c r="S37" s="149"/>
      <c r="T37" s="152"/>
      <c r="U37" s="73"/>
      <c r="V37" s="73"/>
      <c r="W37" s="73"/>
      <c r="X37" s="73"/>
      <c r="Y37" s="73"/>
      <c r="Z37" s="73"/>
      <c r="AA37" s="73"/>
    </row>
    <row r="38" spans="1:27" ht="13.5" customHeight="1" thickBot="1">
      <c r="A38" s="430" t="s">
        <v>8</v>
      </c>
      <c r="B38" s="431"/>
      <c r="C38" s="9">
        <f>SUM(C7:C37)</f>
        <v>6.5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2AA" sheet="1" objects="1" scenarios="1" selectLockedCells="1"/>
  <mergeCells count="30">
    <mergeCell ref="T1:T2"/>
    <mergeCell ref="P1:P2"/>
    <mergeCell ref="Q1:Q2"/>
    <mergeCell ref="R1:R2"/>
    <mergeCell ref="S1:S2"/>
    <mergeCell ref="O38:O39"/>
    <mergeCell ref="A39:L39"/>
    <mergeCell ref="O3:O6"/>
    <mergeCell ref="K3:K5"/>
    <mergeCell ref="M39:N39"/>
    <mergeCell ref="A3:B6"/>
    <mergeCell ref="A38:B38"/>
    <mergeCell ref="G4:H4"/>
    <mergeCell ref="M4:M5"/>
    <mergeCell ref="L4:L5"/>
    <mergeCell ref="N4:N5"/>
    <mergeCell ref="J3:J5"/>
    <mergeCell ref="D3:I3"/>
    <mergeCell ref="L3:N3"/>
    <mergeCell ref="F4:F5"/>
    <mergeCell ref="I4:I5"/>
    <mergeCell ref="D4:E4"/>
    <mergeCell ref="K1:M1"/>
    <mergeCell ref="G1:J1"/>
    <mergeCell ref="G2:J2"/>
    <mergeCell ref="K2:M2"/>
    <mergeCell ref="A1:B2"/>
    <mergeCell ref="C1:F1"/>
    <mergeCell ref="C2:F2"/>
    <mergeCell ref="C3:C5"/>
  </mergeCells>
  <conditionalFormatting sqref="A7 A14 A21 A28 A35 A9:A10 A16:A17 A23:A24 A30:A31">
    <cfRule type="expression" priority="1" dxfId="1" stopIfTrue="1">
      <formula>IF(A7,P7)="dom"</formula>
    </cfRule>
  </conditionalFormatting>
  <conditionalFormatting sqref="A8 A15 A22 A29 A36">
    <cfRule type="expression" priority="2" dxfId="1" stopIfTrue="1">
      <formula>IF(A8,Q8)="dom"</formula>
    </cfRule>
  </conditionalFormatting>
  <conditionalFormatting sqref="C7 C37 C14 C21 C28 C35 C23:C24 C9:C10 C16:C17 C30:C31">
    <cfRule type="expression" priority="3" dxfId="1" stopIfTrue="1">
      <formula>IF(A7,P7)="dom"</formula>
    </cfRule>
  </conditionalFormatting>
  <conditionalFormatting sqref="D7 D37 D14 D21 D28 D35 D9:D10 D16:D17 D23:D24 D30:D31">
    <cfRule type="expression" priority="4" dxfId="1" stopIfTrue="1">
      <formula>IF(A7,P7)="dom"</formula>
    </cfRule>
  </conditionalFormatting>
  <conditionalFormatting sqref="D8 D15 D22 D29 D36">
    <cfRule type="expression" priority="5" dxfId="1" stopIfTrue="1">
      <formula>IF(A8,Q8)="dom"</formula>
    </cfRule>
  </conditionalFormatting>
  <conditionalFormatting sqref="E7 E37 E14 E21 E28 E35 E9:E10 E16:E17 E23:E24 E30:E31">
    <cfRule type="expression" priority="6" dxfId="1" stopIfTrue="1">
      <formula>IF(A7,P7)="dom"</formula>
    </cfRule>
  </conditionalFormatting>
  <conditionalFormatting sqref="E8 E15 E22 E29 E36">
    <cfRule type="expression" priority="7" dxfId="1" stopIfTrue="1">
      <formula>IF(A8,Q8)="dom"</formula>
    </cfRule>
  </conditionalFormatting>
  <conditionalFormatting sqref="F7 F37 F14 F21 F28 F35 F9:F10 F16:F17 F23:F24 F30:F31">
    <cfRule type="expression" priority="8" dxfId="1" stopIfTrue="1">
      <formula>IF(A7,P7)="dom"</formula>
    </cfRule>
  </conditionalFormatting>
  <conditionalFormatting sqref="F8 F15 F22 F29 F36">
    <cfRule type="expression" priority="9" dxfId="1" stopIfTrue="1">
      <formula>IF(A8,Q8)="dom"</formula>
    </cfRule>
  </conditionalFormatting>
  <conditionalFormatting sqref="G7 G37 G14 G21 G28 G35 G9:G10 G16:G17 G23:G24 G30:G31">
    <cfRule type="expression" priority="10" dxfId="1" stopIfTrue="1">
      <formula>IF(A7,P7)="dom"</formula>
    </cfRule>
  </conditionalFormatting>
  <conditionalFormatting sqref="G8 G15 G22 G29 G36">
    <cfRule type="expression" priority="11" dxfId="1" stopIfTrue="1">
      <formula>IF(A8,Q8)="dom"</formula>
    </cfRule>
  </conditionalFormatting>
  <conditionalFormatting sqref="H7 H37 H14 H21 H28 H35 H9:H10 H16:H17 H23:H24 H30:H31">
    <cfRule type="expression" priority="12" dxfId="1" stopIfTrue="1">
      <formula>IF(A7,P7)="dom"</formula>
    </cfRule>
  </conditionalFormatting>
  <conditionalFormatting sqref="H8 H15 H22 H29 H36">
    <cfRule type="expression" priority="13" dxfId="1" stopIfTrue="1">
      <formula>IF(A8,Q8)="dom"</formula>
    </cfRule>
  </conditionalFormatting>
  <conditionalFormatting sqref="I7 I37 I14 I21 I28 I35 I9:I10 I16:I17 I23:I24 I30:I31">
    <cfRule type="expression" priority="14" dxfId="1" stopIfTrue="1">
      <formula>IF(A7,P7)="dom"</formula>
    </cfRule>
  </conditionalFormatting>
  <conditionalFormatting sqref="I8 I15 I22 I29 I36">
    <cfRule type="expression" priority="15" dxfId="1" stopIfTrue="1">
      <formula>IF(A8,Q8)="dom"</formula>
    </cfRule>
  </conditionalFormatting>
  <conditionalFormatting sqref="J7 J37 J14 J21 J28 J35 J9:J10 J16:J17 J23:J24 J30:J31">
    <cfRule type="expression" priority="16" dxfId="1" stopIfTrue="1">
      <formula>IF(A7,P7)="dom"</formula>
    </cfRule>
  </conditionalFormatting>
  <conditionalFormatting sqref="J8 J15 J22 J29 J36">
    <cfRule type="expression" priority="17" dxfId="1" stopIfTrue="1">
      <formula>IF(A8,Q8)="dom"</formula>
    </cfRule>
  </conditionalFormatting>
  <conditionalFormatting sqref="K7 K37 K14 K21 K28 K35 K9:K10 K16:K17 K23:K24 K30:K31">
    <cfRule type="expression" priority="18" dxfId="1" stopIfTrue="1">
      <formula>IF(A7,P7)="dom"</formula>
    </cfRule>
  </conditionalFormatting>
  <conditionalFormatting sqref="K8 K15 K22 K29 K36">
    <cfRule type="expression" priority="19" dxfId="1" stopIfTrue="1">
      <formula>IF(A8,Q8)="dom"</formula>
    </cfRule>
  </conditionalFormatting>
  <conditionalFormatting sqref="L7 L37 L14 L21 L28 L35 L9:L10 L16:L17 L23:L24 L30:L31">
    <cfRule type="expression" priority="20" dxfId="1" stopIfTrue="1">
      <formula>IF(A7,P7)="dom"</formula>
    </cfRule>
  </conditionalFormatting>
  <conditionalFormatting sqref="L8 L15 L22 L29 L36">
    <cfRule type="expression" priority="21" dxfId="1" stopIfTrue="1">
      <formula>IF(A8,Q8)="dom"</formula>
    </cfRule>
  </conditionalFormatting>
  <conditionalFormatting sqref="M7 M37 M14 M21 M28 M35 M9:M10 M16:M17 M23:M24 M30:M31">
    <cfRule type="expression" priority="22" dxfId="1" stopIfTrue="1">
      <formula>IF(A7,P7)="dom"</formula>
    </cfRule>
  </conditionalFormatting>
  <conditionalFormatting sqref="M8 M15 M22 M29 M36">
    <cfRule type="expression" priority="23" dxfId="1" stopIfTrue="1">
      <formula>IF(A8,Q8)="dom"</formula>
    </cfRule>
  </conditionalFormatting>
  <conditionalFormatting sqref="N7">
    <cfRule type="expression" priority="24" dxfId="1" stopIfTrue="1">
      <formula>IF(A7,P7)="dom"</formula>
    </cfRule>
  </conditionalFormatting>
  <conditionalFormatting sqref="N8 N28:N29 N14:N15 N21:N22 N35:N37 N24 N10 N17 N31">
    <cfRule type="expression" priority="25" dxfId="1" stopIfTrue="1">
      <formula>IF(A8,Q8)="dom"</formula>
    </cfRule>
  </conditionalFormatting>
  <conditionalFormatting sqref="O7 O14 O21 O28 O35 O9:O10 O16:O17 O23:O24 O30:O31">
    <cfRule type="expression" priority="26" dxfId="1" stopIfTrue="1">
      <formula>IF(A7,P7)="dom"</formula>
    </cfRule>
  </conditionalFormatting>
  <conditionalFormatting sqref="O8 O15 O22 O29 O36">
    <cfRule type="expression" priority="27" dxfId="1" stopIfTrue="1">
      <formula>IF(A8,Q8)="dom"</formula>
    </cfRule>
  </conditionalFormatting>
  <conditionalFormatting sqref="A13 A20 A27 A34">
    <cfRule type="expression" priority="28" dxfId="1" stopIfTrue="1">
      <formula>IF(A13,R13)="dom"</formula>
    </cfRule>
  </conditionalFormatting>
  <conditionalFormatting sqref="D13 D20 D27 D34">
    <cfRule type="expression" priority="29" dxfId="1" stopIfTrue="1">
      <formula>IF(A13,R13)="dom"</formula>
    </cfRule>
  </conditionalFormatting>
  <conditionalFormatting sqref="E13 E20 E27 E34">
    <cfRule type="expression" priority="30" dxfId="1" stopIfTrue="1">
      <formula>IF(A13,R13)="dom"</formula>
    </cfRule>
  </conditionalFormatting>
  <conditionalFormatting sqref="F13 F20 F27 F34">
    <cfRule type="expression" priority="31" dxfId="1" stopIfTrue="1">
      <formula>IF(A13,R13)="dom"</formula>
    </cfRule>
  </conditionalFormatting>
  <conditionalFormatting sqref="G13 G20 G27 G34">
    <cfRule type="expression" priority="32" dxfId="1" stopIfTrue="1">
      <formula>IF(A13,R13)="dom"</formula>
    </cfRule>
  </conditionalFormatting>
  <conditionalFormatting sqref="H13 H20 H27 H34">
    <cfRule type="expression" priority="33" dxfId="1" stopIfTrue="1">
      <formula>IF(A13,R13)="dom"</formula>
    </cfRule>
  </conditionalFormatting>
  <conditionalFormatting sqref="I13 I20 I27 I34">
    <cfRule type="expression" priority="34" dxfId="1" stopIfTrue="1">
      <formula>IF(A13,R13)="dom"</formula>
    </cfRule>
  </conditionalFormatting>
  <conditionalFormatting sqref="J13 J20 J27 J34">
    <cfRule type="expression" priority="35" dxfId="1" stopIfTrue="1">
      <formula>IF(A13,R13)="dom"</formula>
    </cfRule>
  </conditionalFormatting>
  <conditionalFormatting sqref="K13 K20 K27 K34">
    <cfRule type="expression" priority="36" dxfId="1" stopIfTrue="1">
      <formula>IF(A13,R13)="dom"</formula>
    </cfRule>
  </conditionalFormatting>
  <conditionalFormatting sqref="L13 L20 L27 L34">
    <cfRule type="expression" priority="37" dxfId="1" stopIfTrue="1">
      <formula>IF(A13,R13)="dom"</formula>
    </cfRule>
  </conditionalFormatting>
  <conditionalFormatting sqref="M13 M20 M27 M34">
    <cfRule type="expression" priority="38" dxfId="1" stopIfTrue="1">
      <formula>IF(A13,R13)="dom"</formula>
    </cfRule>
  </conditionalFormatting>
  <conditionalFormatting sqref="O13 O20 O27 O34">
    <cfRule type="expression" priority="39" dxfId="1" stopIfTrue="1">
      <formula>IF(A13,R13)="dom"</formula>
    </cfRule>
  </conditionalFormatting>
  <conditionalFormatting sqref="A12 A19 A26 A33">
    <cfRule type="expression" priority="40" dxfId="1" stopIfTrue="1">
      <formula>IF(A12,S12)="dom"</formula>
    </cfRule>
  </conditionalFormatting>
  <conditionalFormatting sqref="D12 D19 D26 D33">
    <cfRule type="expression" priority="41" dxfId="1" stopIfTrue="1">
      <formula>IF(A12,S12)="dom"</formula>
    </cfRule>
  </conditionalFormatting>
  <conditionalFormatting sqref="E12 E19 E26 E33">
    <cfRule type="expression" priority="42" dxfId="1" stopIfTrue="1">
      <formula>IF(A12,S12)="dom"</formula>
    </cfRule>
  </conditionalFormatting>
  <conditionalFormatting sqref="F12 F19 F26 F33">
    <cfRule type="expression" priority="43" dxfId="1" stopIfTrue="1">
      <formula>IF(A12,S12)="dom"</formula>
    </cfRule>
  </conditionalFormatting>
  <conditionalFormatting sqref="G12 G19 G26 G33">
    <cfRule type="expression" priority="44" dxfId="1" stopIfTrue="1">
      <formula>IF(A12,S12)="dom"</formula>
    </cfRule>
  </conditionalFormatting>
  <conditionalFormatting sqref="H12 H19 H26 H33">
    <cfRule type="expression" priority="45" dxfId="1" stopIfTrue="1">
      <formula>IF(A12,S12)="dom"</formula>
    </cfRule>
  </conditionalFormatting>
  <conditionalFormatting sqref="I12 I19 I26 I33">
    <cfRule type="expression" priority="46" dxfId="1" stopIfTrue="1">
      <formula>IF(A12,S12)="dom"</formula>
    </cfRule>
  </conditionalFormatting>
  <conditionalFormatting sqref="J12 J19 J26 J33">
    <cfRule type="expression" priority="47" dxfId="1" stopIfTrue="1">
      <formula>IF(A12,S12)="dom"</formula>
    </cfRule>
  </conditionalFormatting>
  <conditionalFormatting sqref="K12 K19 K26 K33">
    <cfRule type="expression" priority="48" dxfId="1" stopIfTrue="1">
      <formula>IF(A12,S12)="dom"</formula>
    </cfRule>
  </conditionalFormatting>
  <conditionalFormatting sqref="L12 L19 L26 L33">
    <cfRule type="expression" priority="49" dxfId="1" stopIfTrue="1">
      <formula>IF(A12,S12)="dom"</formula>
    </cfRule>
  </conditionalFormatting>
  <conditionalFormatting sqref="M12 M19 M26 M33">
    <cfRule type="expression" priority="50" dxfId="1" stopIfTrue="1">
      <formula>IF(A12,S12)="dom"</formula>
    </cfRule>
  </conditionalFormatting>
  <conditionalFormatting sqref="O12 O19 O26 O33">
    <cfRule type="expression" priority="51" dxfId="1" stopIfTrue="1">
      <formula>IF(A12,S12)="dom"</formula>
    </cfRule>
  </conditionalFormatting>
  <conditionalFormatting sqref="A11 A18 A25 A32">
    <cfRule type="expression" priority="52" dxfId="1" stopIfTrue="1">
      <formula>IF(A11,T11)="dom"</formula>
    </cfRule>
  </conditionalFormatting>
  <conditionalFormatting sqref="D11 D18 D25 D32">
    <cfRule type="expression" priority="53" dxfId="1" stopIfTrue="1">
      <formula>IF(A11,T11)="dom"</formula>
    </cfRule>
  </conditionalFormatting>
  <conditionalFormatting sqref="E11 E18 E25 E32">
    <cfRule type="expression" priority="54" dxfId="1" stopIfTrue="1">
      <formula>IF(A11,T11)="dom"</formula>
    </cfRule>
  </conditionalFormatting>
  <conditionalFormatting sqref="F11 F18 F25 F32">
    <cfRule type="expression" priority="55" dxfId="1" stopIfTrue="1">
      <formula>IF(A11,T11)="dom"</formula>
    </cfRule>
  </conditionalFormatting>
  <conditionalFormatting sqref="G11 G18 G25 G32">
    <cfRule type="expression" priority="56" dxfId="1" stopIfTrue="1">
      <formula>IF(A11,T11)="dom"</formula>
    </cfRule>
  </conditionalFormatting>
  <conditionalFormatting sqref="H11 H18 H25 H32">
    <cfRule type="expression" priority="57" dxfId="1" stopIfTrue="1">
      <formula>IF(A11,T11)="dom"</formula>
    </cfRule>
  </conditionalFormatting>
  <conditionalFormatting sqref="I11 I18 I25 I32">
    <cfRule type="expression" priority="58" dxfId="1" stopIfTrue="1">
      <formula>IF(A11,T11)="dom"</formula>
    </cfRule>
  </conditionalFormatting>
  <conditionalFormatting sqref="J11 J18 J25 J32">
    <cfRule type="expression" priority="59" dxfId="1" stopIfTrue="1">
      <formula>IF(A11,T11)="dom"</formula>
    </cfRule>
  </conditionalFormatting>
  <conditionalFormatting sqref="K11 K18 K25 K32">
    <cfRule type="expression" priority="60" dxfId="1" stopIfTrue="1">
      <formula>IF(A11,T11)="dom"</formula>
    </cfRule>
  </conditionalFormatting>
  <conditionalFormatting sqref="L11 L18 L25 L32">
    <cfRule type="expression" priority="61" dxfId="1" stopIfTrue="1">
      <formula>IF(A11,T11)="dom"</formula>
    </cfRule>
  </conditionalFormatting>
  <conditionalFormatting sqref="M11 M18 M25 M32">
    <cfRule type="expression" priority="62" dxfId="1" stopIfTrue="1">
      <formula>IF(A11,T11)="dom"</formula>
    </cfRule>
  </conditionalFormatting>
  <conditionalFormatting sqref="O11 O18 O25 O32">
    <cfRule type="expression" priority="63" dxfId="1" stopIfTrue="1">
      <formula>IF(A11,T11)="dom"</formula>
    </cfRule>
  </conditionalFormatting>
  <conditionalFormatting sqref="B7:B37">
    <cfRule type="cellIs" priority="64" dxfId="2" operator="equal" stopIfTrue="1">
      <formula>"dom"</formula>
    </cfRule>
  </conditionalFormatting>
  <conditionalFormatting sqref="F4:F5">
    <cfRule type="cellIs" priority="65" dxfId="3" operator="equal" stopIfTrue="1">
      <formula>"SEI A DEBITO"</formula>
    </cfRule>
  </conditionalFormatting>
  <conditionalFormatting sqref="N9 N16 N23 N30">
    <cfRule type="expression" priority="66" dxfId="1" stopIfTrue="1">
      <formula>IF(A9,P9)="dom"</formula>
    </cfRule>
  </conditionalFormatting>
  <conditionalFormatting sqref="N13 N20 N27 N34">
    <cfRule type="expression" priority="67" dxfId="1" stopIfTrue="1">
      <formula>IF(A13,R13)="dom"</formula>
    </cfRule>
  </conditionalFormatting>
  <conditionalFormatting sqref="N12 N19 N26 N33">
    <cfRule type="expression" priority="68" dxfId="1" stopIfTrue="1">
      <formula>IF(A12,S12)="dom"</formula>
    </cfRule>
  </conditionalFormatting>
  <conditionalFormatting sqref="N11 N18 N25 N32">
    <cfRule type="expression" priority="69" dxfId="1" stopIfTrue="1">
      <formula>IF(A11,T11)="dom"</formula>
    </cfRule>
  </conditionalFormatting>
  <conditionalFormatting sqref="C8 C15 C22 C29 C36">
    <cfRule type="expression" priority="70" dxfId="1" stopIfTrue="1">
      <formula>IF(A8,Q8)="dom"</formula>
    </cfRule>
  </conditionalFormatting>
  <conditionalFormatting sqref="C13 C20 C27 C34">
    <cfRule type="expression" priority="71" dxfId="1" stopIfTrue="1">
      <formula>IF(A13,R13)="dom"</formula>
    </cfRule>
  </conditionalFormatting>
  <conditionalFormatting sqref="C12 C19 C26 C33">
    <cfRule type="expression" priority="72" dxfId="1" stopIfTrue="1">
      <formula>IF(A12,S12)="dom"</formula>
    </cfRule>
  </conditionalFormatting>
  <conditionalFormatting sqref="C11 C18 C25 C32">
    <cfRule type="expression" priority="73" dxfId="1" stopIfTrue="1">
      <formula>IF(A11,T11)="dom"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codeName="Foglio11">
    <tabColor indexed="52"/>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46</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14">
        <v>1</v>
      </c>
      <c r="B7" s="21" t="str">
        <f>IF($N$2=2006,C!I71,IF($N$2=2007,C!J71,IF($N$2=2008,C!K71,IF($N$2=2009,C!L71,IF($N$2=2010,C!M71,"")))))</f>
        <v>dom</v>
      </c>
      <c r="C7" s="308">
        <f>IF(B7="lun",MENU!$N$26,IF(B7="mar",MENU!$O$26,IF(B7="mer",MENU!$P$26,IF(B7="gio",MENU!$Q$26,IF(B7="ven",MENU!$R$26,IF(B7="sab",MENU!$S$26,IF(B7="dom",MENU!$T$26)))))))</f>
        <v>0</v>
      </c>
      <c r="D7" s="65"/>
      <c r="E7" s="65"/>
      <c r="F7" s="48" t="str">
        <f>IF(OR(C7="==",D7=""),"0.00",IF(E7=0,0,E7-D7))</f>
        <v>0.00</v>
      </c>
      <c r="G7" s="65"/>
      <c r="H7" s="65"/>
      <c r="I7" s="48" t="str">
        <f>IF(OR(C7="==",G7=""),"0.00",IF(H7=0,0,H7-G7))</f>
        <v>0.00</v>
      </c>
      <c r="J7" s="65"/>
      <c r="K7" s="65"/>
      <c r="L7" s="48">
        <f>IF(C7="==","0.00",IF(J7=0,F7+I7+K7,F7+I7+K7-J7))</f>
        <v>0</v>
      </c>
      <c r="M7" s="6">
        <f>IF(C7="==","==",IF(C7&lt;L7,L7-C7,""))</f>
      </c>
      <c r="N7" s="6">
        <f>IF(L7=0,"",IF(C7&gt;L7,C7-L7,"=="))</f>
      </c>
      <c r="O7" s="69"/>
      <c r="P7" s="140" t="str">
        <f>IF(B7="dom","dom","")</f>
        <v>dom</v>
      </c>
      <c r="Q7" s="144"/>
      <c r="R7" s="146"/>
      <c r="S7" s="149"/>
      <c r="T7" s="152"/>
      <c r="U7" s="73"/>
      <c r="V7" s="73"/>
      <c r="W7" s="73"/>
      <c r="X7" s="73"/>
      <c r="Y7" s="73"/>
      <c r="Z7" s="73"/>
      <c r="AA7" s="73"/>
    </row>
    <row r="8" spans="1:27" ht="13.5" customHeight="1">
      <c r="A8" s="14">
        <v>2</v>
      </c>
      <c r="B8" s="16" t="str">
        <f>IF($N$2=2006,C!I72,IF($N$2=2007,C!J72,IF($N$2=2008,C!K72,IF($N$2=2009,C!L72,IF($N$2=2010,C!M72,"")))))</f>
        <v>lun</v>
      </c>
      <c r="C8" s="306">
        <f>IF(B8="lun",MENU!$N$26,IF(B8="mar",MENU!$O$26,IF(B8="mer",MENU!$P$26,IF(B8="gio",MENU!$Q$26,IF(B8="ven",MENU!$R$26,IF(B8="sab",MENU!$S$26,IF(B8="dom",MENU!$T$26)))))))</f>
        <v>0.25</v>
      </c>
      <c r="D8" s="65"/>
      <c r="E8" s="65"/>
      <c r="F8" s="48" t="str">
        <f aca="true" t="shared" si="0" ref="F8:F37">IF(OR(C8="==",D8=""),"0.00",IF(E8=0,0,E8-D8))</f>
        <v>0.00</v>
      </c>
      <c r="G8" s="65"/>
      <c r="H8" s="65"/>
      <c r="I8" s="48" t="str">
        <f aca="true" t="shared" si="1" ref="I8:I37">IF(OR(C8="==",G8=""),"0.00",IF(H8=0,0,H8-G8))</f>
        <v>0.00</v>
      </c>
      <c r="J8" s="65"/>
      <c r="K8" s="65"/>
      <c r="L8" s="48">
        <f aca="true" t="shared" si="2" ref="L8:L37">IF(C8="==","0.00",IF(J8=0,F8+I8+K8,F8+I8+K8-J8))</f>
        <v>0</v>
      </c>
      <c r="M8" s="6">
        <f aca="true" t="shared" si="3" ref="M8:M37">IF(C8="==","==",IF(C8&lt;L8,L8-C8,""))</f>
      </c>
      <c r="N8" s="6">
        <f>IF(L8=0,"",IF(C8&gt;L8,C8-L8,"=="))</f>
      </c>
      <c r="O8" s="69"/>
      <c r="P8" s="140">
        <f>IF(B8="dom","dom","")</f>
      </c>
      <c r="Q8" s="144"/>
      <c r="R8" s="146"/>
      <c r="S8" s="149"/>
      <c r="T8" s="141">
        <f>IF(B8="sab","sab","")</f>
      </c>
      <c r="U8" s="73"/>
      <c r="V8" s="73"/>
      <c r="W8" s="73"/>
      <c r="X8" s="73"/>
      <c r="Y8" s="73"/>
      <c r="Z8" s="73"/>
      <c r="AA8" s="73"/>
    </row>
    <row r="9" spans="1:27" ht="13.5" customHeight="1">
      <c r="A9" s="14">
        <v>3</v>
      </c>
      <c r="B9" s="16" t="str">
        <f>IF($N$2=2006,C!I73,IF($N$2=2007,C!J73,IF($N$2=2008,C!K73,IF($N$2=2009,C!L73,IF($N$2=2010,C!M73,"")))))</f>
        <v>mar</v>
      </c>
      <c r="C9" s="306">
        <f>IF(B9="lun",MENU!$N$26,IF(B9="mar",MENU!$O$26,IF(B9="mer",MENU!$P$26,IF(B9="gio",MENU!$Q$26,IF(B9="ven",MENU!$R$26,IF(B9="sab",MENU!$S$26,IF(B9="dom",MENU!$T$26)))))))</f>
        <v>0.25</v>
      </c>
      <c r="D9" s="65"/>
      <c r="E9" s="65"/>
      <c r="F9" s="48" t="str">
        <f t="shared" si="0"/>
        <v>0.00</v>
      </c>
      <c r="G9" s="65"/>
      <c r="H9" s="65"/>
      <c r="I9" s="48" t="str">
        <f t="shared" si="1"/>
        <v>0.00</v>
      </c>
      <c r="J9" s="65"/>
      <c r="K9" s="65"/>
      <c r="L9" s="48">
        <f t="shared" si="2"/>
        <v>0</v>
      </c>
      <c r="M9" s="6">
        <f t="shared" si="3"/>
      </c>
      <c r="N9" s="6">
        <f aca="true" t="shared" si="4" ref="N9:N37">IF(L9=0,"",IF(C9&gt;L9,C9-L9,"=="))</f>
      </c>
      <c r="O9" s="69"/>
      <c r="P9" s="140"/>
      <c r="Q9" s="144"/>
      <c r="R9" s="146"/>
      <c r="S9" s="142">
        <f>IF(B9="sab","sab","")</f>
      </c>
      <c r="T9" s="141">
        <f>IF(B9="dom","dom","")</f>
      </c>
      <c r="U9" s="73"/>
      <c r="V9" s="73"/>
      <c r="W9" s="73"/>
      <c r="X9" s="73"/>
      <c r="Y9" s="73"/>
      <c r="Z9" s="73"/>
      <c r="AA9" s="73"/>
    </row>
    <row r="10" spans="1:27" ht="13.5" customHeight="1">
      <c r="A10" s="14">
        <v>4</v>
      </c>
      <c r="B10" s="16" t="str">
        <f>IF($N$2=2006,C!I74,IF($N$2=2007,C!J74,IF($N$2=2008,C!K74,IF($N$2=2009,C!L74,IF($N$2=2010,C!M74,"")))))</f>
        <v>mer</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40"/>
      <c r="Q10" s="144"/>
      <c r="R10" s="143">
        <f>IF(B10="sab","sab","")</f>
      </c>
      <c r="S10" s="142">
        <f>IF(B10="dom","dom","")</f>
      </c>
      <c r="T10" s="152"/>
      <c r="U10" s="73"/>
      <c r="V10" s="73"/>
      <c r="W10" s="73"/>
      <c r="X10" s="73"/>
      <c r="Y10" s="73"/>
      <c r="Z10" s="73"/>
      <c r="AA10" s="73"/>
    </row>
    <row r="11" spans="1:27" ht="13.5" customHeight="1">
      <c r="A11" s="14">
        <v>5</v>
      </c>
      <c r="B11" s="16" t="str">
        <f>IF($N$2=2006,C!I75,IF($N$2=2007,C!J75,IF($N$2=2008,C!K75,IF($N$2=2009,C!L75,IF($N$2=2010,C!M75,"")))))</f>
        <v>gio</v>
      </c>
      <c r="C11" s="306">
        <f>IF(B11="lun",MENU!$N$26,IF(B11="mar",MENU!$O$26,IF(B11="mer",MENU!$P$26,IF(B11="gio",MENU!$Q$26,IF(B11="ven",MENU!$R$26,IF(B11="sab",MENU!$S$26,IF(B11="dom",MENU!$T$26)))))))</f>
        <v>0.25</v>
      </c>
      <c r="D11" s="65"/>
      <c r="E11" s="65"/>
      <c r="F11" s="48" t="str">
        <f t="shared" si="0"/>
        <v>0.00</v>
      </c>
      <c r="G11" s="65"/>
      <c r="H11" s="65"/>
      <c r="I11" s="48" t="str">
        <f t="shared" si="1"/>
        <v>0.00</v>
      </c>
      <c r="J11" s="65"/>
      <c r="K11" s="65"/>
      <c r="L11" s="48">
        <f t="shared" si="2"/>
        <v>0</v>
      </c>
      <c r="M11" s="6">
        <f t="shared" si="3"/>
      </c>
      <c r="N11" s="6">
        <f t="shared" si="4"/>
      </c>
      <c r="O11" s="69"/>
      <c r="P11" s="140"/>
      <c r="Q11" s="144"/>
      <c r="R11" s="143">
        <f>IF(B11="dom","dom","")</f>
      </c>
      <c r="S11" s="149"/>
      <c r="T11" s="152"/>
      <c r="U11" s="73"/>
      <c r="V11" s="73"/>
      <c r="W11" s="73"/>
      <c r="X11" s="73"/>
      <c r="Y11" s="73"/>
      <c r="Z11" s="73"/>
      <c r="AA11" s="73"/>
    </row>
    <row r="12" spans="1:27" ht="13.5" customHeight="1">
      <c r="A12" s="14">
        <v>6</v>
      </c>
      <c r="B12" s="16" t="str">
        <f>IF($N$2=2006,C!I76,IF($N$2=2007,C!J76,IF($N$2=2008,C!K76,IF($N$2=2009,C!L76,IF($N$2=2010,C!M76,"")))))</f>
        <v>ven</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69"/>
      <c r="P12" s="140">
        <f>IF(B12="dom","dom","")</f>
      </c>
      <c r="Q12" s="144">
        <f>IF(B12="sab","sab","")</f>
      </c>
      <c r="R12" s="146"/>
      <c r="S12" s="149"/>
      <c r="T12" s="152"/>
      <c r="U12" s="73"/>
      <c r="V12" s="73"/>
      <c r="W12" s="73"/>
      <c r="X12" s="73"/>
      <c r="Y12" s="73"/>
      <c r="Z12" s="73"/>
      <c r="AA12" s="73"/>
    </row>
    <row r="13" spans="1:27" ht="13.5" customHeight="1">
      <c r="A13" s="14">
        <v>7</v>
      </c>
      <c r="B13" s="16" t="str">
        <f>IF($N$2=2006,C!I77,IF($N$2=2007,C!J77,IF($N$2=2008,C!K77,IF($N$2=2009,C!L77,IF($N$2=2010,C!M77,"")))))</f>
        <v>sab</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69"/>
      <c r="P13" s="140" t="str">
        <f>IF(B13="sab","sab","")</f>
        <v>sab</v>
      </c>
      <c r="Q13" s="144">
        <f>IF(B13="dom","dom","")</f>
      </c>
      <c r="R13" s="146"/>
      <c r="S13" s="149"/>
      <c r="T13" s="152"/>
      <c r="U13" s="73"/>
      <c r="V13" s="73"/>
      <c r="W13" s="73"/>
      <c r="X13" s="73"/>
      <c r="Y13" s="73"/>
      <c r="Z13" s="73"/>
      <c r="AA13" s="73"/>
    </row>
    <row r="14" spans="1:27" ht="13.5" customHeight="1">
      <c r="A14" s="14">
        <v>8</v>
      </c>
      <c r="B14" s="16" t="str">
        <f>IF($N$2=2006,C!I78,IF($N$2=2007,C!J78,IF($N$2=2008,C!K78,IF($N$2=2009,C!L78,IF($N$2=2010,C!M78,"")))))</f>
        <v>dom</v>
      </c>
      <c r="C14" s="306">
        <f>IF(B14="lun",MENU!$N$26,IF(B14="mar",MENU!$O$26,IF(B14="mer",MENU!$P$26,IF(B14="gio",MENU!$Q$26,IF(B14="ven",MENU!$R$26,IF(B14="sab",MENU!$S$26,IF(B14="dom",MENU!$T$26)))))))</f>
        <v>0</v>
      </c>
      <c r="D14" s="65"/>
      <c r="E14" s="65"/>
      <c r="F14" s="48" t="str">
        <f t="shared" si="0"/>
        <v>0.00</v>
      </c>
      <c r="G14" s="65"/>
      <c r="H14" s="65"/>
      <c r="I14" s="48" t="str">
        <f t="shared" si="1"/>
        <v>0.00</v>
      </c>
      <c r="J14" s="65"/>
      <c r="K14" s="65"/>
      <c r="L14" s="48">
        <f t="shared" si="2"/>
        <v>0</v>
      </c>
      <c r="M14" s="6">
        <f t="shared" si="3"/>
      </c>
      <c r="N14" s="6">
        <f t="shared" si="4"/>
      </c>
      <c r="O14" s="69"/>
      <c r="P14" s="140" t="str">
        <f>IF(B14="dom","dom","")</f>
        <v>dom</v>
      </c>
      <c r="Q14" s="144"/>
      <c r="R14" s="146"/>
      <c r="S14" s="149"/>
      <c r="T14" s="152"/>
      <c r="U14" s="73"/>
      <c r="V14" s="73"/>
      <c r="W14" s="73"/>
      <c r="X14" s="73"/>
      <c r="Y14" s="73"/>
      <c r="Z14" s="73"/>
      <c r="AA14" s="73"/>
    </row>
    <row r="15" spans="1:27" ht="13.5" customHeight="1">
      <c r="A15" s="14">
        <v>9</v>
      </c>
      <c r="B15" s="16" t="str">
        <f>IF($N$2=2006,C!I79,IF($N$2=2007,C!J79,IF($N$2=2008,C!K79,IF($N$2=2009,C!L79,IF($N$2=2010,C!M79,"")))))</f>
        <v>lun</v>
      </c>
      <c r="C15" s="306">
        <f>IF(B15="lun",MENU!$N$26,IF(B15="mar",MENU!$O$26,IF(B15="mer",MENU!$P$26,IF(B15="gio",MENU!$Q$26,IF(B15="ven",MENU!$R$26,IF(B15="sab",MENU!$S$26,IF(B15="dom",MENU!$T$26)))))))</f>
        <v>0.25</v>
      </c>
      <c r="D15" s="65"/>
      <c r="E15" s="65"/>
      <c r="F15" s="48" t="str">
        <f t="shared" si="0"/>
        <v>0.00</v>
      </c>
      <c r="G15" s="65"/>
      <c r="H15" s="65"/>
      <c r="I15" s="48" t="str">
        <f t="shared" si="1"/>
        <v>0.00</v>
      </c>
      <c r="J15" s="65"/>
      <c r="K15" s="65"/>
      <c r="L15" s="48">
        <f t="shared" si="2"/>
        <v>0</v>
      </c>
      <c r="M15" s="6">
        <f t="shared" si="3"/>
      </c>
      <c r="N15" s="6">
        <f t="shared" si="4"/>
      </c>
      <c r="O15" s="69"/>
      <c r="P15" s="140">
        <f>IF(B15="dom","dom","")</f>
      </c>
      <c r="Q15" s="144"/>
      <c r="R15" s="146"/>
      <c r="S15" s="149"/>
      <c r="T15" s="141">
        <f>IF(B15="sab","sab","")</f>
      </c>
      <c r="U15" s="73"/>
      <c r="V15" s="73"/>
      <c r="W15" s="73"/>
      <c r="X15" s="73"/>
      <c r="Y15" s="73"/>
      <c r="Z15" s="73"/>
      <c r="AA15" s="73"/>
    </row>
    <row r="16" spans="1:27" ht="13.5" customHeight="1">
      <c r="A16" s="14">
        <v>10</v>
      </c>
      <c r="B16" s="16" t="str">
        <f>IF($N$2=2006,C!I80,IF($N$2=2007,C!J80,IF($N$2=2008,C!K80,IF($N$2=2009,C!L80,IF($N$2=2010,C!M80,"")))))</f>
        <v>mar</v>
      </c>
      <c r="C16" s="306">
        <f>IF(B16="lun",MENU!$N$26,IF(B16="mar",MENU!$O$26,IF(B16="mer",MENU!$P$26,IF(B16="gio",MENU!$Q$26,IF(B16="ven",MENU!$R$26,IF(B16="sab",MENU!$S$26,IF(B16="dom",MENU!$T$26)))))))</f>
        <v>0.25</v>
      </c>
      <c r="D16" s="65"/>
      <c r="E16" s="65"/>
      <c r="F16" s="48" t="str">
        <f t="shared" si="0"/>
        <v>0.00</v>
      </c>
      <c r="G16" s="65"/>
      <c r="H16" s="65"/>
      <c r="I16" s="48" t="str">
        <f t="shared" si="1"/>
        <v>0.00</v>
      </c>
      <c r="J16" s="65"/>
      <c r="K16" s="65"/>
      <c r="L16" s="48">
        <f t="shared" si="2"/>
        <v>0</v>
      </c>
      <c r="M16" s="6">
        <f t="shared" si="3"/>
      </c>
      <c r="N16" s="6">
        <f t="shared" si="4"/>
      </c>
      <c r="O16" s="69"/>
      <c r="P16" s="140"/>
      <c r="Q16" s="144"/>
      <c r="R16" s="146"/>
      <c r="S16" s="142">
        <f>IF(B16="sab","sab","")</f>
      </c>
      <c r="T16" s="141">
        <f>IF(B16="dom","dom","")</f>
      </c>
      <c r="U16" s="73"/>
      <c r="V16" s="73"/>
      <c r="W16" s="73"/>
      <c r="X16" s="73"/>
      <c r="Y16" s="73"/>
      <c r="Z16" s="73"/>
      <c r="AA16" s="73"/>
    </row>
    <row r="17" spans="1:27" ht="13.5" customHeight="1">
      <c r="A17" s="14">
        <v>11</v>
      </c>
      <c r="B17" s="16" t="str">
        <f>IF($N$2=2006,C!I81,IF($N$2=2007,C!J81,IF($N$2=2008,C!K81,IF($N$2=2009,C!L81,IF($N$2=2010,C!M81,"")))))</f>
        <v>mer</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69"/>
      <c r="P17" s="140"/>
      <c r="Q17" s="144"/>
      <c r="R17" s="143">
        <f>IF(B17="sab","sab","")</f>
      </c>
      <c r="S17" s="142">
        <f>IF(B17="dom","dom","")</f>
      </c>
      <c r="T17" s="152"/>
      <c r="U17" s="73"/>
      <c r="V17" s="73"/>
      <c r="W17" s="73"/>
      <c r="X17" s="73"/>
      <c r="Y17" s="73"/>
      <c r="Z17" s="73"/>
      <c r="AA17" s="73"/>
    </row>
    <row r="18" spans="1:27" ht="13.5" customHeight="1">
      <c r="A18" s="14">
        <v>12</v>
      </c>
      <c r="B18" s="16" t="str">
        <f>IF($N$2=2006,C!I82,IF($N$2=2007,C!J82,IF($N$2=2008,C!K82,IF($N$2=2009,C!L82,IF($N$2=2010,C!M82,"")))))</f>
        <v>gio</v>
      </c>
      <c r="C18" s="306">
        <f>IF(B18="lun",MENU!$N$26,IF(B18="mar",MENU!$O$26,IF(B18="mer",MENU!$P$26,IF(B18="gio",MENU!$Q$26,IF(B18="ven",MENU!$R$26,IF(B18="sab",MENU!$S$26,IF(B18="dom",MENU!$T$26)))))))</f>
        <v>0.25</v>
      </c>
      <c r="D18" s="65"/>
      <c r="E18" s="65"/>
      <c r="F18" s="48" t="str">
        <f t="shared" si="0"/>
        <v>0.00</v>
      </c>
      <c r="G18" s="65"/>
      <c r="H18" s="65"/>
      <c r="I18" s="48" t="str">
        <f t="shared" si="1"/>
        <v>0.00</v>
      </c>
      <c r="J18" s="65"/>
      <c r="K18" s="65"/>
      <c r="L18" s="48">
        <f t="shared" si="2"/>
        <v>0</v>
      </c>
      <c r="M18" s="6">
        <f t="shared" si="3"/>
      </c>
      <c r="N18" s="6">
        <f t="shared" si="4"/>
      </c>
      <c r="O18" s="69"/>
      <c r="P18" s="140"/>
      <c r="Q18" s="144"/>
      <c r="R18" s="143">
        <f>IF(B18="dom","dom","")</f>
      </c>
      <c r="S18" s="149"/>
      <c r="T18" s="152"/>
      <c r="U18" s="73"/>
      <c r="V18" s="73"/>
      <c r="W18" s="73"/>
      <c r="X18" s="73"/>
      <c r="Y18" s="73"/>
      <c r="Z18" s="73"/>
      <c r="AA18" s="73"/>
    </row>
    <row r="19" spans="1:27" ht="13.5" customHeight="1">
      <c r="A19" s="14">
        <v>13</v>
      </c>
      <c r="B19" s="16" t="str">
        <f>IF($N$2=2006,C!I83,IF($N$2=2007,C!J83,IF($N$2=2008,C!K83,IF($N$2=2009,C!L83,IF($N$2=2010,C!M83,"")))))</f>
        <v>ven</v>
      </c>
      <c r="C19" s="306">
        <f>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6">
        <f t="shared" si="4"/>
      </c>
      <c r="O19" s="69"/>
      <c r="P19" s="140">
        <f>IF(B19="dom","dom","")</f>
      </c>
      <c r="Q19" s="144">
        <f>IF(B19="sab","sab","")</f>
      </c>
      <c r="R19" s="146"/>
      <c r="S19" s="149"/>
      <c r="T19" s="152"/>
      <c r="U19" s="73"/>
      <c r="V19" s="73"/>
      <c r="W19" s="73"/>
      <c r="X19" s="73"/>
      <c r="Y19" s="73"/>
      <c r="Z19" s="73"/>
      <c r="AA19" s="73"/>
    </row>
    <row r="20" spans="1:27" ht="13.5" customHeight="1">
      <c r="A20" s="14">
        <v>14</v>
      </c>
      <c r="B20" s="16" t="str">
        <f>IF($N$2=2006,C!I84,IF($N$2=2007,C!J84,IF($N$2=2008,C!K84,IF($N$2=2009,C!L84,IF($N$2=2010,C!M84,"")))))</f>
        <v>sab</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69"/>
      <c r="P20" s="140" t="str">
        <f>IF(B20="sab","sab","")</f>
        <v>sab</v>
      </c>
      <c r="Q20" s="144">
        <f>IF(B20="dom","dom","")</f>
      </c>
      <c r="R20" s="146"/>
      <c r="S20" s="149"/>
      <c r="T20" s="152"/>
      <c r="U20" s="73"/>
      <c r="V20" s="73"/>
      <c r="W20" s="73"/>
      <c r="X20" s="73"/>
      <c r="Y20" s="73"/>
      <c r="Z20" s="73"/>
      <c r="AA20" s="73"/>
    </row>
    <row r="21" spans="1:27" ht="13.5" customHeight="1">
      <c r="A21" s="14">
        <v>15</v>
      </c>
      <c r="B21" s="16" t="str">
        <f>IF($N$2=2006,C!I85,IF($N$2=2007,C!J85,IF($N$2=2008,C!K85,IF($N$2=2009,C!L85,IF($N$2=2010,C!M85,"")))))</f>
        <v>dom</v>
      </c>
      <c r="C21" s="306">
        <f>IF(B21="lun",MENU!$N$26,IF(B21="mar",MENU!$O$26,IF(B21="mer",MENU!$P$26,IF(B21="gio",MENU!$Q$26,IF(B21="ven",MENU!$R$26,IF(B21="sab",MENU!$S$26,IF(B21="dom",MENU!$T$26)))))))</f>
        <v>0</v>
      </c>
      <c r="D21" s="65"/>
      <c r="E21" s="65"/>
      <c r="F21" s="48" t="str">
        <f t="shared" si="0"/>
        <v>0.00</v>
      </c>
      <c r="G21" s="65"/>
      <c r="H21" s="65"/>
      <c r="I21" s="48" t="str">
        <f t="shared" si="1"/>
        <v>0.00</v>
      </c>
      <c r="J21" s="65"/>
      <c r="K21" s="65"/>
      <c r="L21" s="48">
        <f t="shared" si="2"/>
        <v>0</v>
      </c>
      <c r="M21" s="6">
        <f t="shared" si="3"/>
      </c>
      <c r="N21" s="6">
        <f t="shared" si="4"/>
      </c>
      <c r="O21" s="69"/>
      <c r="P21" s="140" t="str">
        <f>IF(B21="dom","dom","")</f>
        <v>dom</v>
      </c>
      <c r="Q21" s="144"/>
      <c r="R21" s="146"/>
      <c r="S21" s="149"/>
      <c r="T21" s="152"/>
      <c r="U21" s="73"/>
      <c r="V21" s="73"/>
      <c r="W21" s="73"/>
      <c r="X21" s="73"/>
      <c r="Y21" s="73"/>
      <c r="Z21" s="73"/>
      <c r="AA21" s="73"/>
    </row>
    <row r="22" spans="1:27" ht="13.5" customHeight="1">
      <c r="A22" s="14">
        <v>16</v>
      </c>
      <c r="B22" s="16" t="str">
        <f>IF($N$2=2006,C!I86,IF($N$2=2007,C!J86,IF($N$2=2008,C!K86,IF($N$2=2009,C!L86,IF($N$2=2010,C!M86,"")))))</f>
        <v>lun</v>
      </c>
      <c r="C22" s="306">
        <f>IF(B22="lun",MENU!$N$26,IF(B22="mar",MENU!$O$26,IF(B22="mer",MENU!$P$26,IF(B22="gio",MENU!$Q$26,IF(B22="ven",MENU!$R$26,IF(B22="sab",MENU!$S$26,IF(B22="dom",MENU!$T$26)))))))</f>
        <v>0.25</v>
      </c>
      <c r="D22" s="65"/>
      <c r="E22" s="65"/>
      <c r="F22" s="48" t="str">
        <f t="shared" si="0"/>
        <v>0.00</v>
      </c>
      <c r="G22" s="65"/>
      <c r="H22" s="65"/>
      <c r="I22" s="48" t="str">
        <f t="shared" si="1"/>
        <v>0.00</v>
      </c>
      <c r="J22" s="65"/>
      <c r="K22" s="65"/>
      <c r="L22" s="48">
        <f t="shared" si="2"/>
        <v>0</v>
      </c>
      <c r="M22" s="6">
        <f t="shared" si="3"/>
      </c>
      <c r="N22" s="6">
        <f t="shared" si="4"/>
      </c>
      <c r="O22" s="69"/>
      <c r="P22" s="140">
        <f>IF(B22="dom","dom","")</f>
      </c>
      <c r="Q22" s="144"/>
      <c r="R22" s="146"/>
      <c r="S22" s="149"/>
      <c r="T22" s="141">
        <f>IF(B22="sab","sab","")</f>
      </c>
      <c r="U22" s="73"/>
      <c r="V22" s="73"/>
      <c r="W22" s="73"/>
      <c r="X22" s="73"/>
      <c r="Y22" s="73"/>
      <c r="Z22" s="73"/>
      <c r="AA22" s="73"/>
    </row>
    <row r="23" spans="1:27" ht="13.5" customHeight="1">
      <c r="A23" s="14">
        <v>17</v>
      </c>
      <c r="B23" s="16" t="str">
        <f>IF($N$2=2006,C!I87,IF($N$2=2007,C!J87,IF($N$2=2008,C!K87,IF($N$2=2009,C!L87,IF($N$2=2010,C!M87,"")))))</f>
        <v>mar</v>
      </c>
      <c r="C23" s="306">
        <f>IF(B23="lun",MENU!$N$26,IF(B23="mar",MENU!$O$26,IF(B23="mer",MENU!$P$26,IF(B23="gio",MENU!$Q$26,IF(B23="ven",MENU!$R$26,IF(B23="sab",MENU!$S$26,IF(B23="dom",MENU!$T$26)))))))</f>
        <v>0.25</v>
      </c>
      <c r="D23" s="65"/>
      <c r="E23" s="65"/>
      <c r="F23" s="48" t="str">
        <f t="shared" si="0"/>
        <v>0.00</v>
      </c>
      <c r="G23" s="65"/>
      <c r="H23" s="65"/>
      <c r="I23" s="48" t="str">
        <f t="shared" si="1"/>
        <v>0.00</v>
      </c>
      <c r="J23" s="65"/>
      <c r="K23" s="65"/>
      <c r="L23" s="48">
        <f t="shared" si="2"/>
        <v>0</v>
      </c>
      <c r="M23" s="6">
        <f t="shared" si="3"/>
      </c>
      <c r="N23" s="6">
        <f t="shared" si="4"/>
      </c>
      <c r="O23" s="69"/>
      <c r="P23" s="140"/>
      <c r="Q23" s="144"/>
      <c r="R23" s="146"/>
      <c r="S23" s="142">
        <f>IF(B23="sab","sab","")</f>
      </c>
      <c r="T23" s="141">
        <f>IF(B23="dom","dom","")</f>
      </c>
      <c r="U23" s="73"/>
      <c r="V23" s="73"/>
      <c r="W23" s="73"/>
      <c r="X23" s="73"/>
      <c r="Y23" s="73"/>
      <c r="Z23" s="73"/>
      <c r="AA23" s="73"/>
    </row>
    <row r="24" spans="1:27" ht="13.5" customHeight="1">
      <c r="A24" s="14">
        <v>18</v>
      </c>
      <c r="B24" s="16" t="str">
        <f>IF($N$2=2006,C!I88,IF($N$2=2007,C!J88,IF($N$2=2008,C!K88,IF($N$2=2009,C!L88,IF($N$2=2010,C!M88,"")))))</f>
        <v>mer</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69"/>
      <c r="P24" s="140"/>
      <c r="Q24" s="144"/>
      <c r="R24" s="143">
        <f>IF(B24="sab","sab","")</f>
      </c>
      <c r="S24" s="142">
        <f>IF(B24="dom","dom","")</f>
      </c>
      <c r="T24" s="152"/>
      <c r="U24" s="73"/>
      <c r="V24" s="73"/>
      <c r="W24" s="73"/>
      <c r="X24" s="73"/>
      <c r="Y24" s="73"/>
      <c r="Z24" s="73"/>
      <c r="AA24" s="73"/>
    </row>
    <row r="25" spans="1:27" ht="13.5" customHeight="1">
      <c r="A25" s="14">
        <v>19</v>
      </c>
      <c r="B25" s="16" t="str">
        <f>IF($N$2=2006,C!I89,IF($N$2=2007,C!J89,IF($N$2=2008,C!K89,IF($N$2=2009,C!L89,IF($N$2=2010,C!M89,"")))))</f>
        <v>gio</v>
      </c>
      <c r="C25" s="306">
        <f>IF(B25="lun",MENU!$N$26,IF(B25="mar",MENU!$O$26,IF(B25="mer",MENU!$P$26,IF(B25="gio",MENU!$Q$26,IF(B25="ven",MENU!$R$26,IF(B25="sab",MENU!$S$26,IF(B25="dom",MENU!$T$26)))))))</f>
        <v>0.25</v>
      </c>
      <c r="D25" s="65"/>
      <c r="E25" s="65"/>
      <c r="F25" s="48" t="str">
        <f t="shared" si="0"/>
        <v>0.00</v>
      </c>
      <c r="G25" s="65"/>
      <c r="H25" s="65"/>
      <c r="I25" s="48" t="str">
        <f t="shared" si="1"/>
        <v>0.00</v>
      </c>
      <c r="J25" s="65"/>
      <c r="K25" s="65"/>
      <c r="L25" s="48">
        <f t="shared" si="2"/>
        <v>0</v>
      </c>
      <c r="M25" s="6">
        <f t="shared" si="3"/>
      </c>
      <c r="N25" s="6">
        <f t="shared" si="4"/>
      </c>
      <c r="O25" s="69"/>
      <c r="P25" s="140"/>
      <c r="Q25" s="144"/>
      <c r="R25" s="143">
        <f>IF(B25="dom","dom","")</f>
      </c>
      <c r="S25" s="149"/>
      <c r="T25" s="152"/>
      <c r="U25" s="73"/>
      <c r="V25" s="73"/>
      <c r="W25" s="73"/>
      <c r="X25" s="73"/>
      <c r="Y25" s="73"/>
      <c r="Z25" s="73"/>
      <c r="AA25" s="73"/>
    </row>
    <row r="26" spans="1:27" ht="13.5" customHeight="1">
      <c r="A26" s="14">
        <v>20</v>
      </c>
      <c r="B26" s="16" t="str">
        <f>IF($N$2=2006,C!I90,IF($N$2=2007,C!J90,IF($N$2=2008,C!K90,IF($N$2=2009,C!L90,IF($N$2=2010,C!M90,"")))))</f>
        <v>ven</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69"/>
      <c r="P26" s="140">
        <f>IF(B26="dom","dom","")</f>
      </c>
      <c r="Q26" s="144">
        <f>IF(B26="sab","sab","")</f>
      </c>
      <c r="R26" s="146"/>
      <c r="S26" s="149"/>
      <c r="T26" s="152"/>
      <c r="U26" s="73"/>
      <c r="V26" s="73"/>
      <c r="W26" s="73"/>
      <c r="X26" s="73"/>
      <c r="Y26" s="73"/>
      <c r="Z26" s="73"/>
      <c r="AA26" s="73"/>
    </row>
    <row r="27" spans="1:27" ht="13.5" customHeight="1">
      <c r="A27" s="14">
        <v>21</v>
      </c>
      <c r="B27" s="16" t="str">
        <f>IF($N$2=2006,C!I91,IF($N$2=2007,C!J91,IF($N$2=2008,C!K91,IF($N$2=2009,C!L91,IF($N$2=2010,C!M91,"")))))</f>
        <v>sab</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6">
        <f t="shared" si="4"/>
      </c>
      <c r="O27" s="69"/>
      <c r="P27" s="140" t="str">
        <f>IF(B27="sab","sab","")</f>
        <v>sab</v>
      </c>
      <c r="Q27" s="144">
        <f>IF(B27="dom","dom","")</f>
      </c>
      <c r="R27" s="146"/>
      <c r="S27" s="149"/>
      <c r="T27" s="152"/>
      <c r="U27" s="73"/>
      <c r="V27" s="73"/>
      <c r="W27" s="73"/>
      <c r="X27" s="73"/>
      <c r="Y27" s="73"/>
      <c r="Z27" s="73"/>
      <c r="AA27" s="73"/>
    </row>
    <row r="28" spans="1:27" ht="13.5" customHeight="1">
      <c r="A28" s="14">
        <v>22</v>
      </c>
      <c r="B28" s="16" t="str">
        <f>IF($N$2=2006,C!I92,IF($N$2=2007,C!J92,IF($N$2=2008,C!K92,IF($N$2=2009,C!L92,IF($N$2=2010,C!M92,"")))))</f>
        <v>dom</v>
      </c>
      <c r="C28" s="306">
        <f>IF(B28="lun",MENU!$N$26,IF(B28="mar",MENU!$O$26,IF(B28="mer",MENU!$P$26,IF(B28="gio",MENU!$Q$26,IF(B28="ven",MENU!$R$26,IF(B28="sab",MENU!$S$26,IF(B28="dom",MENU!$T$26)))))))</f>
        <v>0</v>
      </c>
      <c r="D28" s="65"/>
      <c r="E28" s="65"/>
      <c r="F28" s="48" t="str">
        <f t="shared" si="0"/>
        <v>0.00</v>
      </c>
      <c r="G28" s="65"/>
      <c r="H28" s="65"/>
      <c r="I28" s="48" t="str">
        <f t="shared" si="1"/>
        <v>0.00</v>
      </c>
      <c r="J28" s="65"/>
      <c r="K28" s="65"/>
      <c r="L28" s="48">
        <f t="shared" si="2"/>
        <v>0</v>
      </c>
      <c r="M28" s="6">
        <f t="shared" si="3"/>
      </c>
      <c r="N28" s="6">
        <f t="shared" si="4"/>
      </c>
      <c r="O28" s="69"/>
      <c r="P28" s="140" t="str">
        <f>IF(B28="dom","dom","")</f>
        <v>dom</v>
      </c>
      <c r="Q28" s="144"/>
      <c r="R28" s="146"/>
      <c r="S28" s="149"/>
      <c r="T28" s="152"/>
      <c r="U28" s="73"/>
      <c r="V28" s="73"/>
      <c r="W28" s="73"/>
      <c r="X28" s="73"/>
      <c r="Y28" s="73"/>
      <c r="Z28" s="73"/>
      <c r="AA28" s="73"/>
    </row>
    <row r="29" spans="1:27" ht="13.5" customHeight="1">
      <c r="A29" s="14">
        <v>23</v>
      </c>
      <c r="B29" s="16" t="str">
        <f>IF($N$2=2006,C!I93,IF($N$2=2007,C!J93,IF($N$2=2008,C!K93,IF($N$2=2009,C!L93,IF($N$2=2010,C!M93,"")))))</f>
        <v>lun</v>
      </c>
      <c r="C29" s="306">
        <f>IF(B29="lun",MENU!$N$26,IF(B29="mar",MENU!$O$26,IF(B29="mer",MENU!$P$26,IF(B29="gio",MENU!$Q$26,IF(B29="ven",MENU!$R$26,IF(B29="sab",MENU!$S$26,IF(B29="dom",MENU!$T$26)))))))</f>
        <v>0.25</v>
      </c>
      <c r="D29" s="65"/>
      <c r="E29" s="65"/>
      <c r="F29" s="48" t="str">
        <f t="shared" si="0"/>
        <v>0.00</v>
      </c>
      <c r="G29" s="65"/>
      <c r="H29" s="65"/>
      <c r="I29" s="48" t="str">
        <f t="shared" si="1"/>
        <v>0.00</v>
      </c>
      <c r="J29" s="65"/>
      <c r="K29" s="65"/>
      <c r="L29" s="48">
        <f t="shared" si="2"/>
        <v>0</v>
      </c>
      <c r="M29" s="6">
        <f t="shared" si="3"/>
      </c>
      <c r="N29" s="6">
        <f t="shared" si="4"/>
      </c>
      <c r="O29" s="69"/>
      <c r="P29" s="140">
        <f>IF(B29="dom","dom","")</f>
      </c>
      <c r="Q29" s="144"/>
      <c r="R29" s="146"/>
      <c r="S29" s="149"/>
      <c r="T29" s="141">
        <f>IF(B29="sab","sab","")</f>
      </c>
      <c r="U29" s="73"/>
      <c r="V29" s="73"/>
      <c r="W29" s="73"/>
      <c r="X29" s="73"/>
      <c r="Y29" s="73"/>
      <c r="Z29" s="73"/>
      <c r="AA29" s="73"/>
    </row>
    <row r="30" spans="1:27" ht="13.5" customHeight="1">
      <c r="A30" s="14">
        <v>24</v>
      </c>
      <c r="B30" s="16" t="str">
        <f>IF($N$2=2006,C!I94,IF($N$2=2007,C!J94,IF($N$2=2008,C!K94,IF($N$2=2009,C!L94,IF($N$2=2010,C!M94,"")))))</f>
        <v>mar</v>
      </c>
      <c r="C30" s="306">
        <f>IF(B30="lun",MENU!$N$26,IF(B30="mar",MENU!$O$26,IF(B30="mer",MENU!$P$26,IF(B30="gio",MENU!$Q$26,IF(B30="ven",MENU!$R$26,IF(B30="sab",MENU!$S$26,IF(B30="dom",MENU!$T$26)))))))</f>
        <v>0.25</v>
      </c>
      <c r="D30" s="65"/>
      <c r="E30" s="65"/>
      <c r="F30" s="48" t="str">
        <f t="shared" si="0"/>
        <v>0.00</v>
      </c>
      <c r="G30" s="65"/>
      <c r="H30" s="65"/>
      <c r="I30" s="48" t="str">
        <f t="shared" si="1"/>
        <v>0.00</v>
      </c>
      <c r="J30" s="65"/>
      <c r="K30" s="65"/>
      <c r="L30" s="48">
        <f t="shared" si="2"/>
        <v>0</v>
      </c>
      <c r="M30" s="6">
        <f t="shared" si="3"/>
      </c>
      <c r="N30" s="6">
        <f t="shared" si="4"/>
      </c>
      <c r="O30" s="69"/>
      <c r="P30" s="140"/>
      <c r="Q30" s="144"/>
      <c r="R30" s="146"/>
      <c r="S30" s="142">
        <f>IF(B30="sab","sab","")</f>
      </c>
      <c r="T30" s="141">
        <f>IF(B30="dom","dom","")</f>
      </c>
      <c r="U30" s="73"/>
      <c r="V30" s="73"/>
      <c r="W30" s="73"/>
      <c r="X30" s="73"/>
      <c r="Y30" s="73"/>
      <c r="Z30" s="73"/>
      <c r="AA30" s="73"/>
    </row>
    <row r="31" spans="1:27" ht="13.5" customHeight="1">
      <c r="A31" s="14">
        <v>25</v>
      </c>
      <c r="B31" s="16" t="str">
        <f>IF($N$2=2006,C!I95,IF($N$2=2007,C!J95,IF($N$2=2008,C!K95,IF($N$2=2009,C!L95,IF($N$2=2010,C!M95,"")))))</f>
        <v>mer</v>
      </c>
      <c r="C31" s="306">
        <f>IF(B31="lun",MENU!$N$26,IF(B31="mar",MENU!$O$26,IF(B31="mer",MENU!$P$26,IF(B31="gio",MENU!$Q$26,IF(B31="ven",MENU!$R$26,IF(B31="sab",MENU!$S$26,IF(B31="dom",MENU!$T$26)))))))</f>
        <v>0.25</v>
      </c>
      <c r="D31" s="65"/>
      <c r="E31" s="65"/>
      <c r="F31" s="48" t="str">
        <f t="shared" si="0"/>
        <v>0.00</v>
      </c>
      <c r="G31" s="65"/>
      <c r="H31" s="65"/>
      <c r="I31" s="48" t="str">
        <f t="shared" si="1"/>
        <v>0.00</v>
      </c>
      <c r="J31" s="65"/>
      <c r="K31" s="65"/>
      <c r="L31" s="48">
        <f t="shared" si="2"/>
        <v>0</v>
      </c>
      <c r="M31" s="6">
        <f t="shared" si="3"/>
      </c>
      <c r="N31" s="6">
        <f t="shared" si="4"/>
      </c>
      <c r="O31" s="69"/>
      <c r="P31" s="140"/>
      <c r="Q31" s="144"/>
      <c r="R31" s="143">
        <f>IF(B31="sab","sab","")</f>
      </c>
      <c r="S31" s="142">
        <f>IF(B31="dom","dom","")</f>
      </c>
      <c r="T31" s="152"/>
      <c r="U31" s="73"/>
      <c r="V31" s="73"/>
      <c r="W31" s="73"/>
      <c r="X31" s="73"/>
      <c r="Y31" s="73"/>
      <c r="Z31" s="73"/>
      <c r="AA31" s="73"/>
    </row>
    <row r="32" spans="1:27" ht="13.5" customHeight="1">
      <c r="A32" s="14">
        <v>26</v>
      </c>
      <c r="B32" s="16" t="str">
        <f>IF($N$2=2006,C!I96,IF($N$2=2007,C!J96,IF($N$2=2008,C!K96,IF($N$2=2009,C!L96,IF($N$2=2010,C!M96,"")))))</f>
        <v>gio</v>
      </c>
      <c r="C32" s="306">
        <f>IF(B32="lun",MENU!$N$26,IF(B32="mar",MENU!$O$26,IF(B32="mer",MENU!$P$26,IF(B32="gio",MENU!$Q$26,IF(B32="ven",MENU!$R$26,IF(B32="sab",MENU!$S$26,IF(B32="dom",MENU!$T$26)))))))</f>
        <v>0.25</v>
      </c>
      <c r="D32" s="65"/>
      <c r="E32" s="65"/>
      <c r="F32" s="48" t="str">
        <f t="shared" si="0"/>
        <v>0.00</v>
      </c>
      <c r="G32" s="65"/>
      <c r="H32" s="65"/>
      <c r="I32" s="48" t="str">
        <f t="shared" si="1"/>
        <v>0.00</v>
      </c>
      <c r="J32" s="65"/>
      <c r="K32" s="65"/>
      <c r="L32" s="48">
        <f t="shared" si="2"/>
        <v>0</v>
      </c>
      <c r="M32" s="6">
        <f t="shared" si="3"/>
      </c>
      <c r="N32" s="6">
        <f t="shared" si="4"/>
      </c>
      <c r="O32" s="69"/>
      <c r="P32" s="140"/>
      <c r="Q32" s="144"/>
      <c r="R32" s="143">
        <f>IF(B32="dom","dom","")</f>
      </c>
      <c r="S32" s="149"/>
      <c r="T32" s="152"/>
      <c r="U32" s="73"/>
      <c r="V32" s="73"/>
      <c r="W32" s="73"/>
      <c r="X32" s="73"/>
      <c r="Y32" s="73"/>
      <c r="Z32" s="73"/>
      <c r="AA32" s="73"/>
    </row>
    <row r="33" spans="1:27" ht="13.5" customHeight="1">
      <c r="A33" s="14">
        <v>27</v>
      </c>
      <c r="B33" s="16" t="str">
        <f>IF($N$2=2006,C!I97,IF($N$2=2007,C!J97,IF($N$2=2008,C!K97,IF($N$2=2009,C!L97,IF($N$2=2010,C!M97,"")))))</f>
        <v>ven</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69"/>
      <c r="P33" s="140">
        <f>IF(B33="dom","dom","")</f>
      </c>
      <c r="Q33" s="144">
        <f>IF(B33="sab","sab","")</f>
      </c>
      <c r="R33" s="146"/>
      <c r="S33" s="149"/>
      <c r="T33" s="152"/>
      <c r="U33" s="73"/>
      <c r="V33" s="73"/>
      <c r="W33" s="73"/>
      <c r="X33" s="73"/>
      <c r="Y33" s="73"/>
      <c r="Z33" s="73"/>
      <c r="AA33" s="73"/>
    </row>
    <row r="34" spans="1:27" ht="13.5" customHeight="1">
      <c r="A34" s="14">
        <v>28</v>
      </c>
      <c r="B34" s="16" t="str">
        <f>IF($N$2=2006,C!I98,IF($N$2=2007,C!J98,IF($N$2=2008,C!K98,IF($N$2=2009,C!L98,IF($N$2=2010,C!M98,"")))))</f>
        <v>sab</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6">
        <f t="shared" si="4"/>
      </c>
      <c r="O34" s="69"/>
      <c r="P34" s="140" t="str">
        <f>IF(B34="sab","sab","")</f>
        <v>sab</v>
      </c>
      <c r="Q34" s="144">
        <f>IF(B34="dom","dom","")</f>
      </c>
      <c r="R34" s="146"/>
      <c r="S34" s="149"/>
      <c r="T34" s="152"/>
      <c r="U34" s="73"/>
      <c r="V34" s="73"/>
      <c r="W34" s="73"/>
      <c r="X34" s="73"/>
      <c r="Y34" s="73"/>
      <c r="Z34" s="73"/>
      <c r="AA34" s="73"/>
    </row>
    <row r="35" spans="1:27" ht="13.5" customHeight="1">
      <c r="A35" s="14">
        <v>29</v>
      </c>
      <c r="B35" s="16" t="str">
        <f>IF($N$2=2006,C!I99,IF($N$2=2007,C!J99,IF($N$2=2008,C!K99,IF($N$2=2009,C!L99,IF($N$2=2010,C!M99,"")))))</f>
        <v>dom</v>
      </c>
      <c r="C35" s="306">
        <f>IF(B35="lun",MENU!$N$26,IF(B35="mar",MENU!$O$26,IF(B35="mer",MENU!$P$26,IF(B35="gio",MENU!$Q$26,IF(B35="ven",MENU!$R$26,IF(B35="sab",MENU!$S$26,IF(B35="dom",MENU!$T$26)))))))</f>
        <v>0</v>
      </c>
      <c r="D35" s="65"/>
      <c r="E35" s="65"/>
      <c r="F35" s="48" t="str">
        <f t="shared" si="0"/>
        <v>0.00</v>
      </c>
      <c r="G35" s="65"/>
      <c r="H35" s="65"/>
      <c r="I35" s="48" t="str">
        <f t="shared" si="1"/>
        <v>0.00</v>
      </c>
      <c r="J35" s="65"/>
      <c r="K35" s="65"/>
      <c r="L35" s="48">
        <f t="shared" si="2"/>
        <v>0</v>
      </c>
      <c r="M35" s="6">
        <f t="shared" si="3"/>
      </c>
      <c r="N35" s="6">
        <f t="shared" si="4"/>
      </c>
      <c r="O35" s="69"/>
      <c r="P35" s="140" t="str">
        <f>IF(B35="dom","dom","")</f>
        <v>dom</v>
      </c>
      <c r="Q35" s="144"/>
      <c r="R35" s="146"/>
      <c r="S35" s="149"/>
      <c r="T35" s="152"/>
      <c r="U35" s="73"/>
      <c r="V35" s="73"/>
      <c r="W35" s="73"/>
      <c r="X35" s="73"/>
      <c r="Y35" s="73"/>
      <c r="Z35" s="73"/>
      <c r="AA35" s="73"/>
    </row>
    <row r="36" spans="1:27" ht="13.5" customHeight="1">
      <c r="A36" s="14">
        <v>30</v>
      </c>
      <c r="B36" s="16" t="str">
        <f>IF($N$2=2006,C!I100,IF($N$2=2007,C!J100,IF($N$2=2008,C!K100,IF($N$2=2009,C!L100,IF($N$2=2010,C!M100,"")))))</f>
        <v>lun</v>
      </c>
      <c r="C36" s="306">
        <f>IF(B36="lun",MENU!$N$26,IF(B36="mar",MENU!$O$26,IF(B36="mer",MENU!$P$26,IF(B36="gio",MENU!$Q$26,IF(B36="ven",MENU!$R$26,IF(B36="sab",MENU!$S$26,IF(B36="dom",MENU!$T$26)))))))</f>
        <v>0.25</v>
      </c>
      <c r="D36" s="65"/>
      <c r="E36" s="65"/>
      <c r="F36" s="48" t="str">
        <f t="shared" si="0"/>
        <v>0.00</v>
      </c>
      <c r="G36" s="65"/>
      <c r="H36" s="65"/>
      <c r="I36" s="48" t="str">
        <f t="shared" si="1"/>
        <v>0.00</v>
      </c>
      <c r="J36" s="65"/>
      <c r="K36" s="65"/>
      <c r="L36" s="48">
        <f t="shared" si="2"/>
        <v>0</v>
      </c>
      <c r="M36" s="6">
        <f t="shared" si="3"/>
      </c>
      <c r="N36" s="6">
        <f t="shared" si="4"/>
      </c>
      <c r="O36" s="69"/>
      <c r="P36" s="140">
        <f>IF(B36="dom","dom","")</f>
      </c>
      <c r="Q36" s="144"/>
      <c r="R36" s="146"/>
      <c r="S36" s="149"/>
      <c r="T36" s="141">
        <f>IF(B36="sab","sab","")</f>
      </c>
      <c r="U36" s="73"/>
      <c r="V36" s="73"/>
      <c r="W36" s="73"/>
      <c r="X36" s="73"/>
      <c r="Y36" s="73"/>
      <c r="Z36" s="73"/>
      <c r="AA36" s="73"/>
    </row>
    <row r="37" spans="1:27" ht="13.5" customHeight="1" thickBot="1">
      <c r="A37" s="14">
        <v>31</v>
      </c>
      <c r="B37" s="16" t="str">
        <f>IF($N$2=2006,C!I101,IF($N$2=2007,C!J101,IF($N$2=2008,C!K101,IF($N$2=2009,C!L101,IF($N$2=2010,C!M101,"")))))</f>
        <v>mar</v>
      </c>
      <c r="C37" s="307">
        <f>IF(B37="lun",MENU!$N$26,IF(B37="mar",MENU!$O$26,IF(B37="mer",MENU!$P$26,IF(B37="gio",MENU!$Q$26,IF(B37="ven",MENU!$R$26,IF(B37="sab",MENU!$S$26,IF(B37="dom",MENU!$T$26)))))))</f>
        <v>0.25</v>
      </c>
      <c r="D37" s="65"/>
      <c r="E37" s="65"/>
      <c r="F37" s="48" t="str">
        <f t="shared" si="0"/>
        <v>0.00</v>
      </c>
      <c r="G37" s="65"/>
      <c r="H37" s="65"/>
      <c r="I37" s="48" t="str">
        <f t="shared" si="1"/>
        <v>0.00</v>
      </c>
      <c r="J37" s="65"/>
      <c r="K37" s="65"/>
      <c r="L37" s="48">
        <f t="shared" si="2"/>
        <v>0</v>
      </c>
      <c r="M37" s="6">
        <f t="shared" si="3"/>
      </c>
      <c r="N37" s="6">
        <f t="shared" si="4"/>
      </c>
      <c r="O37" s="69"/>
      <c r="P37" s="140"/>
      <c r="Q37" s="144"/>
      <c r="R37" s="146"/>
      <c r="S37" s="142">
        <f>IF(B37="sab","sab","")</f>
      </c>
      <c r="T37" s="141">
        <f>IF(B37="dom","dom","")</f>
      </c>
      <c r="U37" s="73"/>
      <c r="V37" s="73"/>
      <c r="W37" s="73"/>
      <c r="X37" s="73"/>
      <c r="Y37" s="73"/>
      <c r="Z37" s="73"/>
      <c r="AA37" s="73"/>
    </row>
    <row r="38" spans="1:27" ht="13.5" customHeight="1" thickBot="1">
      <c r="A38" s="430" t="s">
        <v>8</v>
      </c>
      <c r="B38" s="431"/>
      <c r="C38" s="9">
        <f>SUM(C7:C37)</f>
        <v>6.5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35A" sheet="1" objects="1" scenarios="1" selectLockedCells="1"/>
  <mergeCells count="30">
    <mergeCell ref="T1:T2"/>
    <mergeCell ref="P1:P2"/>
    <mergeCell ref="Q1:Q2"/>
    <mergeCell ref="R1:R2"/>
    <mergeCell ref="S1:S2"/>
    <mergeCell ref="L4:L5"/>
    <mergeCell ref="N4:N5"/>
    <mergeCell ref="J3:J5"/>
    <mergeCell ref="K1:M1"/>
    <mergeCell ref="G1:J1"/>
    <mergeCell ref="G2:J2"/>
    <mergeCell ref="K2:M2"/>
    <mergeCell ref="A1:B2"/>
    <mergeCell ref="A38:B38"/>
    <mergeCell ref="D4:E4"/>
    <mergeCell ref="D3:I3"/>
    <mergeCell ref="C1:F1"/>
    <mergeCell ref="C2:F2"/>
    <mergeCell ref="F4:F5"/>
    <mergeCell ref="G4:H4"/>
    <mergeCell ref="O38:O39"/>
    <mergeCell ref="A39:L39"/>
    <mergeCell ref="O3:O6"/>
    <mergeCell ref="K3:K5"/>
    <mergeCell ref="M39:N39"/>
    <mergeCell ref="A3:B6"/>
    <mergeCell ref="C3:C5"/>
    <mergeCell ref="I4:I5"/>
    <mergeCell ref="L3:N3"/>
    <mergeCell ref="M4:M5"/>
  </mergeCells>
  <conditionalFormatting sqref="A12 A19 A26 A33 A7:A8 A14:A15 A21:A22 A28:A29 A35:A36">
    <cfRule type="expression" priority="1" dxfId="1" stopIfTrue="1">
      <formula>IF(A7,P7)="dom"</formula>
    </cfRule>
  </conditionalFormatting>
  <conditionalFormatting sqref="A13 A20 A27 A34">
    <cfRule type="expression" priority="2" dxfId="1" stopIfTrue="1">
      <formula>IF(A13,Q13)="dom"</formula>
    </cfRule>
  </conditionalFormatting>
  <conditionalFormatting sqref="C28:C29 C12 C19 C26 C33 C21:C22 C7:C8 C14:C15 C35:C36">
    <cfRule type="expression" priority="3" dxfId="1" stopIfTrue="1">
      <formula>IF(A7,P7)="dom"</formula>
    </cfRule>
  </conditionalFormatting>
  <conditionalFormatting sqref="D12 D19 D26 D33 D7:D8 D14:D15 D21:D22 D28:D29 D35:D36">
    <cfRule type="expression" priority="4" dxfId="1" stopIfTrue="1">
      <formula>IF(A7,P7)="dom"</formula>
    </cfRule>
  </conditionalFormatting>
  <conditionalFormatting sqref="D13 D20 D27 D34">
    <cfRule type="expression" priority="5" dxfId="1" stopIfTrue="1">
      <formula>IF(A13,Q13)="dom"</formula>
    </cfRule>
  </conditionalFormatting>
  <conditionalFormatting sqref="E12 E19 E26 E33 E7:E8 E14:E15 E21:E22 E28:E29 E35:E36">
    <cfRule type="expression" priority="6" dxfId="1" stopIfTrue="1">
      <formula>IF(A7,P7)="dom"</formula>
    </cfRule>
  </conditionalFormatting>
  <conditionalFormatting sqref="E13 E20 E27 E34">
    <cfRule type="expression" priority="7" dxfId="1" stopIfTrue="1">
      <formula>IF(A13,Q13)="dom"</formula>
    </cfRule>
  </conditionalFormatting>
  <conditionalFormatting sqref="F12 F19 F26 F33 F7:F8 F14:F15 F21:F22 F28:F29 F35:F36">
    <cfRule type="expression" priority="8" dxfId="1" stopIfTrue="1">
      <formula>IF(A7,P7)="dom"</formula>
    </cfRule>
  </conditionalFormatting>
  <conditionalFormatting sqref="F13 F20 F27 F34">
    <cfRule type="expression" priority="9" dxfId="1" stopIfTrue="1">
      <formula>IF(A13,Q13)="dom"</formula>
    </cfRule>
  </conditionalFormatting>
  <conditionalFormatting sqref="G12 G19 G26 G33 G7:G8 G14:G15 G21:G22 G28:G29 G35:G36">
    <cfRule type="expression" priority="10" dxfId="1" stopIfTrue="1">
      <formula>IF(A7,P7)="dom"</formula>
    </cfRule>
  </conditionalFormatting>
  <conditionalFormatting sqref="G13 G20 G27 G34">
    <cfRule type="expression" priority="11" dxfId="1" stopIfTrue="1">
      <formula>IF(A13,Q13)="dom"</formula>
    </cfRule>
  </conditionalFormatting>
  <conditionalFormatting sqref="H12 H19 H26 H33 H7:H8 H14:H15 H21:H22 H28:H29 H35:H36">
    <cfRule type="expression" priority="12" dxfId="1" stopIfTrue="1">
      <formula>IF(A7,P7)="dom"</formula>
    </cfRule>
  </conditionalFormatting>
  <conditionalFormatting sqref="H13 H20 H27 H34">
    <cfRule type="expression" priority="13" dxfId="1" stopIfTrue="1">
      <formula>IF(A13,Q13)="dom"</formula>
    </cfRule>
  </conditionalFormatting>
  <conditionalFormatting sqref="I12 I19 I26 I33 I7:I8 I14:I15 I21:I22 I28:I29 I35:I36">
    <cfRule type="expression" priority="14" dxfId="1" stopIfTrue="1">
      <formula>IF(A7,P7)="dom"</formula>
    </cfRule>
  </conditionalFormatting>
  <conditionalFormatting sqref="I13 I20 I27 I34">
    <cfRule type="expression" priority="15" dxfId="1" stopIfTrue="1">
      <formula>IF(A13,Q13)="dom"</formula>
    </cfRule>
  </conditionalFormatting>
  <conditionalFormatting sqref="J12 J19 J26 J33 J7:J8 J14:J15 J21:J22 J28:J29 J35:J36">
    <cfRule type="expression" priority="16" dxfId="1" stopIfTrue="1">
      <formula>IF(A7,P7)="dom"</formula>
    </cfRule>
  </conditionalFormatting>
  <conditionalFormatting sqref="J13 J20 J27 J34">
    <cfRule type="expression" priority="17" dxfId="1" stopIfTrue="1">
      <formula>IF(A13,Q13)="dom"</formula>
    </cfRule>
  </conditionalFormatting>
  <conditionalFormatting sqref="K12 K19 K26 K33 K7:K8 K14:K15 K21:K22 K28:K29 K35:K36">
    <cfRule type="expression" priority="18" dxfId="1" stopIfTrue="1">
      <formula>IF(A7,P7)="dom"</formula>
    </cfRule>
  </conditionalFormatting>
  <conditionalFormatting sqref="K13 K20 K27 K34">
    <cfRule type="expression" priority="19" dxfId="1" stopIfTrue="1">
      <formula>IF(A13,Q13)="dom"</formula>
    </cfRule>
  </conditionalFormatting>
  <conditionalFormatting sqref="L12 L19 L26 L33 L7:L8 L14:L15 L21:L22 L28:L29 L35:L36">
    <cfRule type="expression" priority="20" dxfId="1" stopIfTrue="1">
      <formula>IF(A7,P7)="dom"</formula>
    </cfRule>
  </conditionalFormatting>
  <conditionalFormatting sqref="L13 L20 L27 L34">
    <cfRule type="expression" priority="21" dxfId="1" stopIfTrue="1">
      <formula>IF(A13,Q13)="dom"</formula>
    </cfRule>
  </conditionalFormatting>
  <conditionalFormatting sqref="M12 M19 M26 M33 M7:M8 M14:M15 M21:M22 M28:M29 M35:M36">
    <cfRule type="expression" priority="22" dxfId="1" stopIfTrue="1">
      <formula>IF(A7,P7)="dom"</formula>
    </cfRule>
  </conditionalFormatting>
  <conditionalFormatting sqref="M13 M20 M27 M34">
    <cfRule type="expression" priority="23" dxfId="1" stopIfTrue="1">
      <formula>IF(A13,Q13)="dom"</formula>
    </cfRule>
  </conditionalFormatting>
  <conditionalFormatting sqref="N35:N37 N12 N19 N26 N33 N21:N22 N7:N8 N14:N15 N28:N29">
    <cfRule type="expression" priority="24" dxfId="1" stopIfTrue="1">
      <formula>IF(A7,P7)="dom"</formula>
    </cfRule>
  </conditionalFormatting>
  <conditionalFormatting sqref="O12 O19 O26 O33 O7:O8 O14:O15 O21:O22 O28:O29 O35:O36">
    <cfRule type="expression" priority="25" dxfId="1" stopIfTrue="1">
      <formula>IF(A7,P7)="dom"</formula>
    </cfRule>
  </conditionalFormatting>
  <conditionalFormatting sqref="O13 O20 O27 O34">
    <cfRule type="expression" priority="26" dxfId="1" stopIfTrue="1">
      <formula>IF(A13,Q13)="dom"</formula>
    </cfRule>
  </conditionalFormatting>
  <conditionalFormatting sqref="A11 A18 A25 A32">
    <cfRule type="expression" priority="27" dxfId="1" stopIfTrue="1">
      <formula>IF(A11,R11)="dom"</formula>
    </cfRule>
  </conditionalFormatting>
  <conditionalFormatting sqref="D11 D18 D25 D32">
    <cfRule type="expression" priority="28" dxfId="1" stopIfTrue="1">
      <formula>IF(A11,R11)="dom"</formula>
    </cfRule>
  </conditionalFormatting>
  <conditionalFormatting sqref="E11 E18 E25 E32">
    <cfRule type="expression" priority="29" dxfId="1" stopIfTrue="1">
      <formula>IF(A11,R11)="dom"</formula>
    </cfRule>
  </conditionalFormatting>
  <conditionalFormatting sqref="F11 F18 F25 F32">
    <cfRule type="expression" priority="30" dxfId="1" stopIfTrue="1">
      <formula>IF(A11,R11)="dom"</formula>
    </cfRule>
  </conditionalFormatting>
  <conditionalFormatting sqref="G11 G18 G25 G32">
    <cfRule type="expression" priority="31" dxfId="1" stopIfTrue="1">
      <formula>IF(A11,R11)="dom"</formula>
    </cfRule>
  </conditionalFormatting>
  <conditionalFormatting sqref="H11 H18 H25 H32">
    <cfRule type="expression" priority="32" dxfId="1" stopIfTrue="1">
      <formula>IF(A11,R11)="dom"</formula>
    </cfRule>
  </conditionalFormatting>
  <conditionalFormatting sqref="I11 I18 I25 I32">
    <cfRule type="expression" priority="33" dxfId="1" stopIfTrue="1">
      <formula>IF(A11,R11)="dom"</formula>
    </cfRule>
  </conditionalFormatting>
  <conditionalFormatting sqref="J11 J18 J25 J32">
    <cfRule type="expression" priority="34" dxfId="1" stopIfTrue="1">
      <formula>IF(A11,R11)="dom"</formula>
    </cfRule>
  </conditionalFormatting>
  <conditionalFormatting sqref="K11 K18 K25 K32">
    <cfRule type="expression" priority="35" dxfId="1" stopIfTrue="1">
      <formula>IF(A11,R11)="dom"</formula>
    </cfRule>
  </conditionalFormatting>
  <conditionalFormatting sqref="L11 L18 L25 L32">
    <cfRule type="expression" priority="36" dxfId="1" stopIfTrue="1">
      <formula>IF(A11,R11)="dom"</formula>
    </cfRule>
  </conditionalFormatting>
  <conditionalFormatting sqref="M11 M18 M25 M32">
    <cfRule type="expression" priority="37" dxfId="1" stopIfTrue="1">
      <formula>IF(A11,R11)="dom"</formula>
    </cfRule>
  </conditionalFormatting>
  <conditionalFormatting sqref="O11 O18 O25 O32">
    <cfRule type="expression" priority="38" dxfId="1" stopIfTrue="1">
      <formula>IF(A11,R11)="dom"</formula>
    </cfRule>
  </conditionalFormatting>
  <conditionalFormatting sqref="A10 A17 A24 A31">
    <cfRule type="expression" priority="39" dxfId="1" stopIfTrue="1">
      <formula>IF(A10,S10)="dom"</formula>
    </cfRule>
  </conditionalFormatting>
  <conditionalFormatting sqref="D10 D17 D24 D31">
    <cfRule type="expression" priority="40" dxfId="1" stopIfTrue="1">
      <formula>IF(A10,S10)="dom"</formula>
    </cfRule>
  </conditionalFormatting>
  <conditionalFormatting sqref="E10 E17 E24 E31">
    <cfRule type="expression" priority="41" dxfId="1" stopIfTrue="1">
      <formula>IF(A10,S10)="dom"</formula>
    </cfRule>
  </conditionalFormatting>
  <conditionalFormatting sqref="F10 F17 F24 F31">
    <cfRule type="expression" priority="42" dxfId="1" stopIfTrue="1">
      <formula>IF(A10,S10)="dom"</formula>
    </cfRule>
  </conditionalFormatting>
  <conditionalFormatting sqref="G10 G17 G24 G31">
    <cfRule type="expression" priority="43" dxfId="1" stopIfTrue="1">
      <formula>IF(A10,S10)="dom"</formula>
    </cfRule>
  </conditionalFormatting>
  <conditionalFormatting sqref="H10 H17 H24 H31">
    <cfRule type="expression" priority="44" dxfId="1" stopIfTrue="1">
      <formula>IF(A10,S10)="dom"</formula>
    </cfRule>
  </conditionalFormatting>
  <conditionalFormatting sqref="I10 I17 I24 I31">
    <cfRule type="expression" priority="45" dxfId="1" stopIfTrue="1">
      <formula>IF(A10,S10)="dom"</formula>
    </cfRule>
  </conditionalFormatting>
  <conditionalFormatting sqref="J10 J17 J24 J31">
    <cfRule type="expression" priority="46" dxfId="1" stopIfTrue="1">
      <formula>IF(A10,S10)="dom"</formula>
    </cfRule>
  </conditionalFormatting>
  <conditionalFormatting sqref="K10 K17 K24 K31">
    <cfRule type="expression" priority="47" dxfId="1" stopIfTrue="1">
      <formula>IF(A10,S10)="dom"</formula>
    </cfRule>
  </conditionalFormatting>
  <conditionalFormatting sqref="L10 L17 L24 L31">
    <cfRule type="expression" priority="48" dxfId="1" stopIfTrue="1">
      <formula>IF(A10,S10)="dom"</formula>
    </cfRule>
  </conditionalFormatting>
  <conditionalFormatting sqref="M10 M17 M24 M31">
    <cfRule type="expression" priority="49" dxfId="1" stopIfTrue="1">
      <formula>IF(A10,S10)="dom"</formula>
    </cfRule>
  </conditionalFormatting>
  <conditionalFormatting sqref="O10 O17 O24 O31">
    <cfRule type="expression" priority="50" dxfId="1" stopIfTrue="1">
      <formula>IF(A10,S10)="dom"</formula>
    </cfRule>
  </conditionalFormatting>
  <conditionalFormatting sqref="A9 A16 A23 A30 A37">
    <cfRule type="expression" priority="51" dxfId="1" stopIfTrue="1">
      <formula>IF(A9,T9)="dom"</formula>
    </cfRule>
  </conditionalFormatting>
  <conditionalFormatting sqref="D9 D16 D23 D30 D37">
    <cfRule type="expression" priority="52" dxfId="1" stopIfTrue="1">
      <formula>IF(A9,T9)="dom"</formula>
    </cfRule>
  </conditionalFormatting>
  <conditionalFormatting sqref="E9 E16 E23 E30 E37">
    <cfRule type="expression" priority="53" dxfId="1" stopIfTrue="1">
      <formula>IF(A9,T9)="dom"</formula>
    </cfRule>
  </conditionalFormatting>
  <conditionalFormatting sqref="F9 F16 F23 F30 F37">
    <cfRule type="expression" priority="54" dxfId="1" stopIfTrue="1">
      <formula>IF(A9,T9)="dom"</formula>
    </cfRule>
  </conditionalFormatting>
  <conditionalFormatting sqref="G9 G16 G23 G30 G37">
    <cfRule type="expression" priority="55" dxfId="1" stopIfTrue="1">
      <formula>IF(A9,T9)="dom"</formula>
    </cfRule>
  </conditionalFormatting>
  <conditionalFormatting sqref="H9 H16 H23 H30 H37">
    <cfRule type="expression" priority="56" dxfId="1" stopIfTrue="1">
      <formula>IF(A9,T9)="dom"</formula>
    </cfRule>
  </conditionalFormatting>
  <conditionalFormatting sqref="I9 I16 I23 I30 I37">
    <cfRule type="expression" priority="57" dxfId="1" stopIfTrue="1">
      <formula>IF(A9,T9)="dom"</formula>
    </cfRule>
  </conditionalFormatting>
  <conditionalFormatting sqref="J9 J16 J23 J30 J37">
    <cfRule type="expression" priority="58" dxfId="1" stopIfTrue="1">
      <formula>IF(A9,T9)="dom"</formula>
    </cfRule>
  </conditionalFormatting>
  <conditionalFormatting sqref="K9 K16 K23 K30 K37">
    <cfRule type="expression" priority="59" dxfId="1" stopIfTrue="1">
      <formula>IF(A9,T9)="dom"</formula>
    </cfRule>
  </conditionalFormatting>
  <conditionalFormatting sqref="L9 L16 L23 L30 L37">
    <cfRule type="expression" priority="60" dxfId="1" stopIfTrue="1">
      <formula>IF(A9,T9)="dom"</formula>
    </cfRule>
  </conditionalFormatting>
  <conditionalFormatting sqref="M9 M16 M23 M30 M37">
    <cfRule type="expression" priority="61" dxfId="1" stopIfTrue="1">
      <formula>IF(A9,T9)="dom"</formula>
    </cfRule>
  </conditionalFormatting>
  <conditionalFormatting sqref="O9 O16 O23 O30 O37">
    <cfRule type="expression" priority="62" dxfId="1" stopIfTrue="1">
      <formula>IF(A9,T9)="dom"</formula>
    </cfRule>
  </conditionalFormatting>
  <conditionalFormatting sqref="B7:B37">
    <cfRule type="cellIs" priority="63" dxfId="2" operator="equal" stopIfTrue="1">
      <formula>"dom"</formula>
    </cfRule>
  </conditionalFormatting>
  <conditionalFormatting sqref="F4:F5">
    <cfRule type="cellIs" priority="64" dxfId="3" operator="equal" stopIfTrue="1">
      <formula>"SEI A DEBITO"</formula>
    </cfRule>
  </conditionalFormatting>
  <conditionalFormatting sqref="N13 N20 N27 N34">
    <cfRule type="expression" priority="65" dxfId="1" stopIfTrue="1">
      <formula>IF(A13,Q13)="dom"</formula>
    </cfRule>
  </conditionalFormatting>
  <conditionalFormatting sqref="N11 N18 N25 N32">
    <cfRule type="expression" priority="66" dxfId="1" stopIfTrue="1">
      <formula>IF(A11,R11)="dom"</formula>
    </cfRule>
  </conditionalFormatting>
  <conditionalFormatting sqref="N10 N17 N24 N31">
    <cfRule type="expression" priority="67" dxfId="1" stopIfTrue="1">
      <formula>IF(A10,S10)="dom"</formula>
    </cfRule>
  </conditionalFormatting>
  <conditionalFormatting sqref="N9 N16 N23 N30">
    <cfRule type="expression" priority="68" dxfId="1" stopIfTrue="1">
      <formula>IF(A9,T9)="dom"</formula>
    </cfRule>
  </conditionalFormatting>
  <conditionalFormatting sqref="C13 C20 C27 C34">
    <cfRule type="expression" priority="69" dxfId="1" stopIfTrue="1">
      <formula>IF(A13,Q13)="dom"</formula>
    </cfRule>
  </conditionalFormatting>
  <conditionalFormatting sqref="C11 C18 C25 C32">
    <cfRule type="expression" priority="70" dxfId="1" stopIfTrue="1">
      <formula>IF(A11,R11)="dom"</formula>
    </cfRule>
  </conditionalFormatting>
  <conditionalFormatting sqref="C10 C17 C24 C31">
    <cfRule type="expression" priority="71" dxfId="1" stopIfTrue="1">
      <formula>IF(A10,S10)="dom"</formula>
    </cfRule>
  </conditionalFormatting>
  <conditionalFormatting sqref="C9 C16 C23 C30 C37">
    <cfRule type="expression" priority="72" dxfId="1" stopIfTrue="1">
      <formula>IF(A9,T9)="dom"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sheetPr codeName="Foglio12">
    <tabColor indexed="50"/>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47</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23">
        <v>1</v>
      </c>
      <c r="B7" s="31" t="str">
        <f>IF($N$2=2006,C!P71,IF($N$2=2007,C!Q71,IF($N$2=2008,C!R71,IF($N$2=2009,C!S71,IF($N$2=2010,C!T71,"")))))</f>
        <v>mer</v>
      </c>
      <c r="C7" s="274">
        <f>IF(O7="Tutti i Santi",0)</f>
        <v>0</v>
      </c>
      <c r="D7" s="71"/>
      <c r="E7" s="71"/>
      <c r="F7" s="60" t="str">
        <f>IF(OR(C7="==",D7=""),"0.00",IF(E7=0,0,E7-D7))</f>
        <v>0.00</v>
      </c>
      <c r="G7" s="71"/>
      <c r="H7" s="71"/>
      <c r="I7" s="60" t="str">
        <f>IF(OR(C7="==",G7=""),"0.00",IF(H7=0,0,H7-G7))</f>
        <v>0.00</v>
      </c>
      <c r="J7" s="71"/>
      <c r="K7" s="71"/>
      <c r="L7" s="60">
        <f>IF(C7="==","0.00",IF(J7=0,F7+I7+K7,F7+I7+K7-J7))</f>
        <v>0</v>
      </c>
      <c r="M7" s="25">
        <f>IF(C7="==","==",IF(C7&lt;L7,L7-C7,""))</f>
      </c>
      <c r="N7" s="25">
        <f>IF(L7=0,"",IF(C7&gt;L7,C7-L7,"=="))</f>
      </c>
      <c r="O7" s="122" t="s">
        <v>62</v>
      </c>
      <c r="P7" s="140"/>
      <c r="Q7" s="144"/>
      <c r="R7" s="143">
        <f>IF(B7="sab","sab","")</f>
      </c>
      <c r="S7" s="142">
        <f>IF(B7="dom","dom","")</f>
      </c>
      <c r="T7" s="152"/>
      <c r="U7" s="73"/>
      <c r="V7" s="73"/>
      <c r="W7" s="73"/>
      <c r="X7" s="73"/>
      <c r="Y7" s="73"/>
      <c r="Z7" s="73"/>
      <c r="AA7" s="73"/>
    </row>
    <row r="8" spans="1:27" ht="13.5" customHeight="1">
      <c r="A8" s="14">
        <v>2</v>
      </c>
      <c r="B8" s="16" t="str">
        <f>IF($N$2=2006,C!P72,IF($N$2=2007,C!Q72,IF($N$2=2008,C!R72,IF($N$2=2009,C!S72,IF($N$2=2010,C!T72,"")))))</f>
        <v>gio</v>
      </c>
      <c r="C8" s="306">
        <f>IF(B8="lun",MENU!$N$26,IF(B8="mar",MENU!$O$26,IF(B8="mer",MENU!$P$26,IF(B8="gio",MENU!$Q$26,IF(B8="ven",MENU!$R$26,IF(B8="sab",MENU!$S$26,IF(B8="dom",MENU!$T$26)))))))</f>
        <v>0.25</v>
      </c>
      <c r="D8" s="65"/>
      <c r="E8" s="65"/>
      <c r="F8" s="48" t="str">
        <f>IF(OR(C8="==",D8=""),"0.00",IF(E8=0,0,E8-D8))</f>
        <v>0.00</v>
      </c>
      <c r="G8" s="65"/>
      <c r="H8" s="65"/>
      <c r="I8" s="48" t="str">
        <f>IF(OR(C8="==",G8=""),"0.00",IF(H8=0,0,H8-G8))</f>
        <v>0.00</v>
      </c>
      <c r="J8" s="65"/>
      <c r="K8" s="65"/>
      <c r="L8" s="48">
        <f>IF(C8="==","0.00",IF(J8=0,F8+I8+K8,F8+I8+K8-J8))</f>
        <v>0</v>
      </c>
      <c r="M8" s="6">
        <f>IF(C8="==","==",IF(C8&lt;L8,L8-C8,""))</f>
      </c>
      <c r="N8" s="6">
        <f>IF(L8=0,"",IF(C8&gt;L8,C8-L8,"=="))</f>
      </c>
      <c r="O8" s="69"/>
      <c r="P8" s="140"/>
      <c r="Q8" s="144"/>
      <c r="R8" s="143">
        <f>IF(B8="dom","dom","")</f>
      </c>
      <c r="S8" s="149"/>
      <c r="T8" s="152"/>
      <c r="U8" s="73"/>
      <c r="V8" s="73"/>
      <c r="W8" s="73"/>
      <c r="X8" s="73"/>
      <c r="Y8" s="73"/>
      <c r="Z8" s="73"/>
      <c r="AA8" s="73"/>
    </row>
    <row r="9" spans="1:27" ht="13.5" customHeight="1">
      <c r="A9" s="14">
        <v>3</v>
      </c>
      <c r="B9" s="16" t="str">
        <f>IF($N$2=2006,C!P73,IF($N$2=2007,C!Q73,IF($N$2=2008,C!R73,IF($N$2=2009,C!S73,IF($N$2=2010,C!T73,"")))))</f>
        <v>ven</v>
      </c>
      <c r="C9" s="306">
        <f>IF(B9="lun",MENU!$N$26,IF(B9="mar",MENU!$O$26,IF(B9="mer",MENU!$P$26,IF(B9="gio",MENU!$Q$26,IF(B9="ven",MENU!$R$26,IF(B9="sab",MENU!$S$26,IF(B9="dom",MENU!$T$26)))))))</f>
        <v>0.25</v>
      </c>
      <c r="D9" s="65"/>
      <c r="E9" s="65"/>
      <c r="F9" s="48" t="str">
        <f aca="true" t="shared" si="0" ref="F9:F36">IF(OR(C9="==",D9=""),"0.00",IF(E9=0,0,E9-D9))</f>
        <v>0.00</v>
      </c>
      <c r="G9" s="65"/>
      <c r="H9" s="65"/>
      <c r="I9" s="48" t="str">
        <f aca="true" t="shared" si="1" ref="I9:I36">IF(OR(C9="==",G9=""),"0.00",IF(H9=0,0,H9-G9))</f>
        <v>0.00</v>
      </c>
      <c r="J9" s="65"/>
      <c r="K9" s="65"/>
      <c r="L9" s="48">
        <f aca="true" t="shared" si="2" ref="L9:L36">IF(C9="==","0.00",IF(J9=0,F9+I9+K9,F9+I9+K9-J9))</f>
        <v>0</v>
      </c>
      <c r="M9" s="6">
        <f aca="true" t="shared" si="3" ref="M9:M36">IF(C9="==","==",IF(C9&lt;L9,L9-C9,""))</f>
      </c>
      <c r="N9" s="6">
        <f aca="true" t="shared" si="4" ref="N9:N37">IF(L9=0,"",IF(C9&gt;L9,C9-L9,"=="))</f>
      </c>
      <c r="O9" s="69"/>
      <c r="P9" s="140">
        <f>IF(B9="dom","dom","")</f>
      </c>
      <c r="Q9" s="144">
        <f>IF(B9="sab","sab","")</f>
      </c>
      <c r="R9" s="146"/>
      <c r="S9" s="149"/>
      <c r="T9" s="152"/>
      <c r="U9" s="73"/>
      <c r="V9" s="73"/>
      <c r="W9" s="73"/>
      <c r="X9" s="73"/>
      <c r="Y9" s="73"/>
      <c r="Z9" s="73"/>
      <c r="AA9" s="73"/>
    </row>
    <row r="10" spans="1:27" ht="13.5" customHeight="1">
      <c r="A10" s="14">
        <v>4</v>
      </c>
      <c r="B10" s="16" t="str">
        <f>IF($N$2=2006,C!P74,IF($N$2=2007,C!Q74,IF($N$2=2008,C!R74,IF($N$2=2009,C!S74,IF($N$2=2010,C!T74,"")))))</f>
        <v>sab</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40" t="str">
        <f>IF(B10="sab","sab","")</f>
        <v>sab</v>
      </c>
      <c r="Q10" s="144">
        <f>IF(B10="dom","dom","")</f>
      </c>
      <c r="R10" s="146"/>
      <c r="S10" s="149"/>
      <c r="T10" s="152"/>
      <c r="U10" s="73"/>
      <c r="V10" s="73"/>
      <c r="W10" s="73"/>
      <c r="X10" s="73"/>
      <c r="Y10" s="73"/>
      <c r="Z10" s="73"/>
      <c r="AA10" s="73"/>
    </row>
    <row r="11" spans="1:27" ht="13.5" customHeight="1">
      <c r="A11" s="14">
        <v>5</v>
      </c>
      <c r="B11" s="16" t="str">
        <f>IF($N$2=2006,C!P75,IF($N$2=2007,C!Q75,IF($N$2=2008,C!R75,IF($N$2=2009,C!S75,IF($N$2=2010,C!T75,"")))))</f>
        <v>dom</v>
      </c>
      <c r="C11" s="306">
        <f>IF(B11="lun",MENU!$N$26,IF(B11="mar",MENU!$O$26,IF(B11="mer",MENU!$P$26,IF(B11="gio",MENU!$Q$26,IF(B11="ven",MENU!$R$26,IF(B11="sab",MENU!$S$26,IF(B11="dom",MENU!$T$26)))))))</f>
        <v>0</v>
      </c>
      <c r="D11" s="65"/>
      <c r="E11" s="65"/>
      <c r="F11" s="48" t="str">
        <f t="shared" si="0"/>
        <v>0.00</v>
      </c>
      <c r="G11" s="65"/>
      <c r="H11" s="65"/>
      <c r="I11" s="48" t="str">
        <f t="shared" si="1"/>
        <v>0.00</v>
      </c>
      <c r="J11" s="65"/>
      <c r="K11" s="65"/>
      <c r="L11" s="48">
        <f t="shared" si="2"/>
        <v>0</v>
      </c>
      <c r="M11" s="6">
        <f t="shared" si="3"/>
      </c>
      <c r="N11" s="6">
        <f t="shared" si="4"/>
      </c>
      <c r="O11" s="69"/>
      <c r="P11" s="140" t="str">
        <f>IF(B11="dom","dom","")</f>
        <v>dom</v>
      </c>
      <c r="Q11" s="144"/>
      <c r="R11" s="146"/>
      <c r="S11" s="149"/>
      <c r="T11" s="152"/>
      <c r="U11" s="73"/>
      <c r="V11" s="73"/>
      <c r="W11" s="73"/>
      <c r="X11" s="73"/>
      <c r="Y11" s="73"/>
      <c r="Z11" s="73"/>
      <c r="AA11" s="73"/>
    </row>
    <row r="12" spans="1:27" ht="13.5" customHeight="1">
      <c r="A12" s="14">
        <v>6</v>
      </c>
      <c r="B12" s="16" t="str">
        <f>IF($N$2=2006,C!P76,IF($N$2=2007,C!Q76,IF($N$2=2008,C!R76,IF($N$2=2009,C!S76,IF($N$2=2010,C!T76,"")))))</f>
        <v>lun</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69"/>
      <c r="P12" s="140">
        <f>IF(B12="dom","dom","")</f>
      </c>
      <c r="Q12" s="144"/>
      <c r="R12" s="146"/>
      <c r="S12" s="149"/>
      <c r="T12" s="141">
        <f>IF(B12="sab","sab","")</f>
      </c>
      <c r="U12" s="73"/>
      <c r="V12" s="73"/>
      <c r="W12" s="73"/>
      <c r="X12" s="73"/>
      <c r="Y12" s="73"/>
      <c r="Z12" s="73"/>
      <c r="AA12" s="73"/>
    </row>
    <row r="13" spans="1:27" ht="13.5" customHeight="1">
      <c r="A13" s="14">
        <v>7</v>
      </c>
      <c r="B13" s="16" t="str">
        <f>IF($N$2=2006,C!P77,IF($N$2=2007,C!Q77,IF($N$2=2008,C!R77,IF($N$2=2009,C!S77,IF($N$2=2010,C!T77,"")))))</f>
        <v>mar</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69"/>
      <c r="P13" s="140"/>
      <c r="Q13" s="144"/>
      <c r="R13" s="146"/>
      <c r="S13" s="142">
        <f>IF(B13="sab","sab","")</f>
      </c>
      <c r="T13" s="141">
        <f>IF(B13="dom","dom","")</f>
      </c>
      <c r="U13" s="73"/>
      <c r="V13" s="73"/>
      <c r="W13" s="73"/>
      <c r="X13" s="73"/>
      <c r="Y13" s="73"/>
      <c r="Z13" s="73"/>
      <c r="AA13" s="73"/>
    </row>
    <row r="14" spans="1:27" ht="13.5" customHeight="1">
      <c r="A14" s="14">
        <v>8</v>
      </c>
      <c r="B14" s="16" t="str">
        <f>IF($N$2=2006,C!P78,IF($N$2=2007,C!Q78,IF($N$2=2008,C!R78,IF($N$2=2009,C!S78,IF($N$2=2010,C!T78,"")))))</f>
        <v>mer</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6">
        <f t="shared" si="4"/>
      </c>
      <c r="O14" s="69"/>
      <c r="P14" s="140"/>
      <c r="Q14" s="144"/>
      <c r="R14" s="143">
        <f>IF(B14="sab","sab","")</f>
      </c>
      <c r="S14" s="142">
        <f>IF(B14="dom","dom","")</f>
      </c>
      <c r="T14" s="152"/>
      <c r="U14" s="73"/>
      <c r="V14" s="73"/>
      <c r="W14" s="73"/>
      <c r="X14" s="73"/>
      <c r="Y14" s="73"/>
      <c r="Z14" s="73"/>
      <c r="AA14" s="73"/>
    </row>
    <row r="15" spans="1:27" ht="13.5" customHeight="1">
      <c r="A15" s="14">
        <v>9</v>
      </c>
      <c r="B15" s="16" t="str">
        <f>IF($N$2=2006,C!P79,IF($N$2=2007,C!Q79,IF($N$2=2008,C!R79,IF($N$2=2009,C!S79,IF($N$2=2010,C!T79,"")))))</f>
        <v>gio</v>
      </c>
      <c r="C15" s="306">
        <f>IF(B15="lun",MENU!$N$26,IF(B15="mar",MENU!$O$26,IF(B15="mer",MENU!$P$26,IF(B15="gio",MENU!$Q$26,IF(B15="ven",MENU!$R$26,IF(B15="sab",MENU!$S$26,IF(B15="dom",MENU!$T$26)))))))</f>
        <v>0.25</v>
      </c>
      <c r="D15" s="65"/>
      <c r="E15" s="65"/>
      <c r="F15" s="48" t="str">
        <f t="shared" si="0"/>
        <v>0.00</v>
      </c>
      <c r="G15" s="65"/>
      <c r="H15" s="65"/>
      <c r="I15" s="48" t="str">
        <f t="shared" si="1"/>
        <v>0.00</v>
      </c>
      <c r="J15" s="65"/>
      <c r="K15" s="65"/>
      <c r="L15" s="48">
        <f t="shared" si="2"/>
        <v>0</v>
      </c>
      <c r="M15" s="6">
        <f t="shared" si="3"/>
      </c>
      <c r="N15" s="6">
        <f t="shared" si="4"/>
      </c>
      <c r="O15" s="69"/>
      <c r="P15" s="140"/>
      <c r="Q15" s="144"/>
      <c r="R15" s="143">
        <f>IF(B15="dom","dom","")</f>
      </c>
      <c r="S15" s="149"/>
      <c r="T15" s="152"/>
      <c r="U15" s="73"/>
      <c r="V15" s="73"/>
      <c r="W15" s="73"/>
      <c r="X15" s="73"/>
      <c r="Y15" s="73"/>
      <c r="Z15" s="73"/>
      <c r="AA15" s="73"/>
    </row>
    <row r="16" spans="1:27" ht="13.5" customHeight="1">
      <c r="A16" s="14">
        <v>10</v>
      </c>
      <c r="B16" s="16" t="str">
        <f>IF($N$2=2006,C!P80,IF($N$2=2007,C!Q80,IF($N$2=2008,C!R80,IF($N$2=2009,C!S80,IF($N$2=2010,C!T80,"")))))</f>
        <v>ven</v>
      </c>
      <c r="C16" s="306">
        <f>IF(B16="lun",MENU!$N$26,IF(B16="mar",MENU!$O$26,IF(B16="mer",MENU!$P$26,IF(B16="gio",MENU!$Q$26,IF(B16="ven",MENU!$R$26,IF(B16="sab",MENU!$S$26,IF(B16="dom",MENU!$T$26)))))))</f>
        <v>0.25</v>
      </c>
      <c r="D16" s="65"/>
      <c r="E16" s="65"/>
      <c r="F16" s="48" t="str">
        <f t="shared" si="0"/>
        <v>0.00</v>
      </c>
      <c r="G16" s="65"/>
      <c r="H16" s="65"/>
      <c r="I16" s="48" t="str">
        <f t="shared" si="1"/>
        <v>0.00</v>
      </c>
      <c r="J16" s="65"/>
      <c r="K16" s="65"/>
      <c r="L16" s="48">
        <f t="shared" si="2"/>
        <v>0</v>
      </c>
      <c r="M16" s="6">
        <f t="shared" si="3"/>
      </c>
      <c r="N16" s="6">
        <f t="shared" si="4"/>
      </c>
      <c r="O16" s="69"/>
      <c r="P16" s="140">
        <f>IF(B16="dom","dom","")</f>
      </c>
      <c r="Q16" s="144">
        <f>IF(B16="sab","sab","")</f>
      </c>
      <c r="R16" s="146"/>
      <c r="S16" s="149"/>
      <c r="T16" s="152"/>
      <c r="U16" s="73"/>
      <c r="V16" s="73"/>
      <c r="W16" s="73"/>
      <c r="X16" s="73"/>
      <c r="Y16" s="73"/>
      <c r="Z16" s="73"/>
      <c r="AA16" s="73"/>
    </row>
    <row r="17" spans="1:27" ht="13.5" customHeight="1">
      <c r="A17" s="14">
        <v>11</v>
      </c>
      <c r="B17" s="16" t="str">
        <f>IF($N$2=2006,C!P81,IF($N$2=2007,C!Q81,IF($N$2=2008,C!R81,IF($N$2=2009,C!S81,IF($N$2=2010,C!T81,"")))))</f>
        <v>sab</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69"/>
      <c r="P17" s="140" t="str">
        <f>IF(B17="sab","sab","")</f>
        <v>sab</v>
      </c>
      <c r="Q17" s="144">
        <f>IF(B17="dom","dom","")</f>
      </c>
      <c r="R17" s="146"/>
      <c r="S17" s="149"/>
      <c r="T17" s="152"/>
      <c r="U17" s="73"/>
      <c r="V17" s="73"/>
      <c r="W17" s="73"/>
      <c r="X17" s="73"/>
      <c r="Y17" s="73"/>
      <c r="Z17" s="73"/>
      <c r="AA17" s="73"/>
    </row>
    <row r="18" spans="1:27" ht="13.5" customHeight="1">
      <c r="A18" s="14">
        <v>12</v>
      </c>
      <c r="B18" s="16" t="str">
        <f>IF($N$2=2006,C!P82,IF($N$2=2007,C!Q82,IF($N$2=2008,C!R82,IF($N$2=2009,C!S82,IF($N$2=2010,C!T82,"")))))</f>
        <v>dom</v>
      </c>
      <c r="C18" s="306">
        <f>IF(B18="lun",MENU!$N$26,IF(B18="mar",MENU!$O$26,IF(B18="mer",MENU!$P$26,IF(B18="gio",MENU!$Q$26,IF(B18="ven",MENU!$R$26,IF(B18="sab",MENU!$S$26,IF(B18="dom",MENU!$T$26)))))))</f>
        <v>0</v>
      </c>
      <c r="D18" s="65"/>
      <c r="E18" s="65"/>
      <c r="F18" s="48" t="str">
        <f t="shared" si="0"/>
        <v>0.00</v>
      </c>
      <c r="G18" s="65"/>
      <c r="H18" s="65"/>
      <c r="I18" s="48" t="str">
        <f t="shared" si="1"/>
        <v>0.00</v>
      </c>
      <c r="J18" s="65"/>
      <c r="K18" s="65"/>
      <c r="L18" s="48">
        <f t="shared" si="2"/>
        <v>0</v>
      </c>
      <c r="M18" s="6">
        <f t="shared" si="3"/>
      </c>
      <c r="N18" s="6">
        <f t="shared" si="4"/>
      </c>
      <c r="O18" s="69"/>
      <c r="P18" s="140" t="str">
        <f>IF(B18="dom","dom","")</f>
        <v>dom</v>
      </c>
      <c r="Q18" s="144"/>
      <c r="R18" s="146"/>
      <c r="S18" s="149"/>
      <c r="T18" s="152"/>
      <c r="U18" s="73"/>
      <c r="V18" s="73"/>
      <c r="W18" s="73"/>
      <c r="X18" s="73"/>
      <c r="Y18" s="73"/>
      <c r="Z18" s="73"/>
      <c r="AA18" s="73"/>
    </row>
    <row r="19" spans="1:27" ht="13.5" customHeight="1">
      <c r="A19" s="14">
        <v>13</v>
      </c>
      <c r="B19" s="16" t="str">
        <f>IF($N$2=2006,C!P83,IF($N$2=2007,C!Q83,IF($N$2=2008,C!R83,IF($N$2=2009,C!S83,IF($N$2=2010,C!T83,"")))))</f>
        <v>lun</v>
      </c>
      <c r="C19" s="306">
        <f>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6">
        <f t="shared" si="4"/>
      </c>
      <c r="O19" s="69"/>
      <c r="P19" s="140">
        <f>IF(B19="dom","dom","")</f>
      </c>
      <c r="Q19" s="144"/>
      <c r="R19" s="146"/>
      <c r="S19" s="149"/>
      <c r="T19" s="141">
        <f>IF(B19="sab","sab","")</f>
      </c>
      <c r="U19" s="73"/>
      <c r="V19" s="73"/>
      <c r="W19" s="73"/>
      <c r="X19" s="73"/>
      <c r="Y19" s="73"/>
      <c r="Z19" s="73"/>
      <c r="AA19" s="73"/>
    </row>
    <row r="20" spans="1:27" ht="13.5" customHeight="1">
      <c r="A20" s="14">
        <v>14</v>
      </c>
      <c r="B20" s="16" t="str">
        <f>IF($N$2=2006,C!P84,IF($N$2=2007,C!Q84,IF($N$2=2008,C!R84,IF($N$2=2009,C!S84,IF($N$2=2010,C!T84,"")))))</f>
        <v>mar</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69"/>
      <c r="P20" s="140"/>
      <c r="Q20" s="144"/>
      <c r="R20" s="146"/>
      <c r="S20" s="142">
        <f>IF(B20="sab","sab","")</f>
      </c>
      <c r="T20" s="141">
        <f>IF(B20="dom","dom","")</f>
      </c>
      <c r="U20" s="73"/>
      <c r="V20" s="73"/>
      <c r="W20" s="73"/>
      <c r="X20" s="73"/>
      <c r="Y20" s="73"/>
      <c r="Z20" s="73"/>
      <c r="AA20" s="73"/>
    </row>
    <row r="21" spans="1:27" ht="13.5" customHeight="1">
      <c r="A21" s="14">
        <v>15</v>
      </c>
      <c r="B21" s="16" t="str">
        <f>IF($N$2=2006,C!P85,IF($N$2=2007,C!Q85,IF($N$2=2008,C!R85,IF($N$2=2009,C!S85,IF($N$2=2010,C!T85,"")))))</f>
        <v>mer</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6">
        <f t="shared" si="4"/>
      </c>
      <c r="O21" s="69"/>
      <c r="P21" s="140"/>
      <c r="Q21" s="144"/>
      <c r="R21" s="143">
        <f>IF(B21="sab","sab","")</f>
      </c>
      <c r="S21" s="142">
        <f>IF(B21="dom","dom","")</f>
      </c>
      <c r="T21" s="152"/>
      <c r="U21" s="73"/>
      <c r="V21" s="73"/>
      <c r="W21" s="73"/>
      <c r="X21" s="73"/>
      <c r="Y21" s="73"/>
      <c r="Z21" s="73"/>
      <c r="AA21" s="73"/>
    </row>
    <row r="22" spans="1:27" ht="13.5" customHeight="1">
      <c r="A22" s="14">
        <v>16</v>
      </c>
      <c r="B22" s="16" t="str">
        <f>IF($N$2=2006,C!P86,IF($N$2=2007,C!Q86,IF($N$2=2008,C!R86,IF($N$2=2009,C!S86,IF($N$2=2010,C!T86,"")))))</f>
        <v>gio</v>
      </c>
      <c r="C22" s="306">
        <f>IF(B22="lun",MENU!$N$26,IF(B22="mar",MENU!$O$26,IF(B22="mer",MENU!$P$26,IF(B22="gio",MENU!$Q$26,IF(B22="ven",MENU!$R$26,IF(B22="sab",MENU!$S$26,IF(B22="dom",MENU!$T$26)))))))</f>
        <v>0.25</v>
      </c>
      <c r="D22" s="65"/>
      <c r="E22" s="65"/>
      <c r="F22" s="48" t="str">
        <f t="shared" si="0"/>
        <v>0.00</v>
      </c>
      <c r="G22" s="65"/>
      <c r="H22" s="65"/>
      <c r="I22" s="48" t="str">
        <f t="shared" si="1"/>
        <v>0.00</v>
      </c>
      <c r="J22" s="65"/>
      <c r="K22" s="65"/>
      <c r="L22" s="48">
        <f t="shared" si="2"/>
        <v>0</v>
      </c>
      <c r="M22" s="6">
        <f t="shared" si="3"/>
      </c>
      <c r="N22" s="6">
        <f t="shared" si="4"/>
      </c>
      <c r="O22" s="69"/>
      <c r="P22" s="140"/>
      <c r="Q22" s="144"/>
      <c r="R22" s="143">
        <f>IF(B22="dom","dom","")</f>
      </c>
      <c r="S22" s="149"/>
      <c r="T22" s="152"/>
      <c r="U22" s="73"/>
      <c r="V22" s="73"/>
      <c r="W22" s="73"/>
      <c r="X22" s="73"/>
      <c r="Y22" s="73"/>
      <c r="Z22" s="73"/>
      <c r="AA22" s="73"/>
    </row>
    <row r="23" spans="1:27" ht="13.5" customHeight="1">
      <c r="A23" s="14">
        <v>17</v>
      </c>
      <c r="B23" s="16" t="str">
        <f>IF($N$2=2006,C!P87,IF($N$2=2007,C!Q87,IF($N$2=2008,C!R87,IF($N$2=2009,C!S87,IF($N$2=2010,C!T87,"")))))</f>
        <v>ven</v>
      </c>
      <c r="C23" s="306">
        <f>IF(B23="lun",MENU!$N$26,IF(B23="mar",MENU!$O$26,IF(B23="mer",MENU!$P$26,IF(B23="gio",MENU!$Q$26,IF(B23="ven",MENU!$R$26,IF(B23="sab",MENU!$S$26,IF(B23="dom",MENU!$T$26)))))))</f>
        <v>0.25</v>
      </c>
      <c r="D23" s="65"/>
      <c r="E23" s="65"/>
      <c r="F23" s="48" t="str">
        <f t="shared" si="0"/>
        <v>0.00</v>
      </c>
      <c r="G23" s="65"/>
      <c r="H23" s="65"/>
      <c r="I23" s="48" t="str">
        <f t="shared" si="1"/>
        <v>0.00</v>
      </c>
      <c r="J23" s="65"/>
      <c r="K23" s="65"/>
      <c r="L23" s="48">
        <f t="shared" si="2"/>
        <v>0</v>
      </c>
      <c r="M23" s="6">
        <f t="shared" si="3"/>
      </c>
      <c r="N23" s="6">
        <f t="shared" si="4"/>
      </c>
      <c r="O23" s="69"/>
      <c r="P23" s="140">
        <f>IF(B23="dom","dom","")</f>
      </c>
      <c r="Q23" s="144">
        <f>IF(B23="sab","sab","")</f>
      </c>
      <c r="R23" s="146"/>
      <c r="S23" s="149"/>
      <c r="T23" s="152"/>
      <c r="U23" s="73"/>
      <c r="V23" s="73"/>
      <c r="W23" s="73"/>
      <c r="X23" s="73"/>
      <c r="Y23" s="73"/>
      <c r="Z23" s="73"/>
      <c r="AA23" s="73"/>
    </row>
    <row r="24" spans="1:27" ht="13.5" customHeight="1">
      <c r="A24" s="14">
        <v>18</v>
      </c>
      <c r="B24" s="16" t="str">
        <f>IF($N$2=2006,C!P88,IF($N$2=2007,C!Q88,IF($N$2=2008,C!R88,IF($N$2=2009,C!S88,IF($N$2=2010,C!T88,"")))))</f>
        <v>sab</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69"/>
      <c r="P24" s="140" t="str">
        <f>IF(B24="sab","sab","")</f>
        <v>sab</v>
      </c>
      <c r="Q24" s="144">
        <f>IF(B24="dom","dom","")</f>
      </c>
      <c r="R24" s="146"/>
      <c r="S24" s="149"/>
      <c r="T24" s="152"/>
      <c r="U24" s="73"/>
      <c r="V24" s="73"/>
      <c r="W24" s="73"/>
      <c r="X24" s="73"/>
      <c r="Y24" s="73"/>
      <c r="Z24" s="73"/>
      <c r="AA24" s="73"/>
    </row>
    <row r="25" spans="1:27" ht="13.5" customHeight="1">
      <c r="A25" s="14">
        <v>19</v>
      </c>
      <c r="B25" s="16" t="str">
        <f>IF($N$2=2006,C!P89,IF($N$2=2007,C!Q89,IF($N$2=2008,C!R89,IF($N$2=2009,C!S89,IF($N$2=2010,C!T89,"")))))</f>
        <v>dom</v>
      </c>
      <c r="C25" s="306">
        <f>IF(B25="lun",MENU!$N$26,IF(B25="mar",MENU!$O$26,IF(B25="mer",MENU!$P$26,IF(B25="gio",MENU!$Q$26,IF(B25="ven",MENU!$R$26,IF(B25="sab",MENU!$S$26,IF(B25="dom",MENU!$T$26)))))))</f>
        <v>0</v>
      </c>
      <c r="D25" s="65"/>
      <c r="E25" s="65"/>
      <c r="F25" s="48" t="str">
        <f t="shared" si="0"/>
        <v>0.00</v>
      </c>
      <c r="G25" s="65"/>
      <c r="H25" s="65"/>
      <c r="I25" s="48" t="str">
        <f t="shared" si="1"/>
        <v>0.00</v>
      </c>
      <c r="J25" s="65"/>
      <c r="K25" s="65"/>
      <c r="L25" s="48">
        <f t="shared" si="2"/>
        <v>0</v>
      </c>
      <c r="M25" s="6">
        <f t="shared" si="3"/>
      </c>
      <c r="N25" s="6">
        <f t="shared" si="4"/>
      </c>
      <c r="O25" s="69"/>
      <c r="P25" s="140" t="str">
        <f>IF(B25="dom","dom","")</f>
        <v>dom</v>
      </c>
      <c r="Q25" s="144"/>
      <c r="R25" s="146"/>
      <c r="S25" s="149"/>
      <c r="T25" s="152"/>
      <c r="U25" s="73"/>
      <c r="V25" s="73"/>
      <c r="W25" s="73"/>
      <c r="X25" s="73"/>
      <c r="Y25" s="73"/>
      <c r="Z25" s="73"/>
      <c r="AA25" s="73"/>
    </row>
    <row r="26" spans="1:27" ht="13.5" customHeight="1">
      <c r="A26" s="14">
        <v>20</v>
      </c>
      <c r="B26" s="16" t="str">
        <f>IF($N$2=2006,C!P90,IF($N$2=2007,C!Q90,IF($N$2=2008,C!R90,IF($N$2=2009,C!S90,IF($N$2=2010,C!T90,"")))))</f>
        <v>lun</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69"/>
      <c r="P26" s="140">
        <f>IF(B26="dom","dom","")</f>
      </c>
      <c r="Q26" s="144"/>
      <c r="R26" s="146"/>
      <c r="S26" s="149"/>
      <c r="T26" s="141">
        <f>IF(B26="sab","sab","")</f>
      </c>
      <c r="U26" s="73"/>
      <c r="V26" s="73"/>
      <c r="W26" s="73"/>
      <c r="X26" s="73"/>
      <c r="Y26" s="73"/>
      <c r="Z26" s="73"/>
      <c r="AA26" s="73"/>
    </row>
    <row r="27" spans="1:27" ht="13.5" customHeight="1">
      <c r="A27" s="14">
        <v>21</v>
      </c>
      <c r="B27" s="16" t="str">
        <f>IF($N$2=2006,C!P91,IF($N$2=2007,C!Q91,IF($N$2=2008,C!R91,IF($N$2=2009,C!S91,IF($N$2=2010,C!T91,"")))))</f>
        <v>mar</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6">
        <f t="shared" si="4"/>
      </c>
      <c r="O27" s="69"/>
      <c r="P27" s="140"/>
      <c r="Q27" s="144"/>
      <c r="R27" s="146"/>
      <c r="S27" s="142">
        <f>IF(B27="sab","sab","")</f>
      </c>
      <c r="T27" s="141">
        <f>IF(B27="dom","dom","")</f>
      </c>
      <c r="U27" s="73"/>
      <c r="V27" s="73"/>
      <c r="W27" s="73"/>
      <c r="X27" s="73"/>
      <c r="Y27" s="73"/>
      <c r="Z27" s="73"/>
      <c r="AA27" s="73"/>
    </row>
    <row r="28" spans="1:27" ht="13.5" customHeight="1">
      <c r="A28" s="14">
        <v>22</v>
      </c>
      <c r="B28" s="16" t="str">
        <f>IF($N$2=2006,C!P92,IF($N$2=2007,C!Q92,IF($N$2=2008,C!R92,IF($N$2=2009,C!S92,IF($N$2=2010,C!T92,"")))))</f>
        <v>mer</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6">
        <f t="shared" si="4"/>
      </c>
      <c r="O28" s="69"/>
      <c r="P28" s="140"/>
      <c r="Q28" s="144"/>
      <c r="R28" s="143">
        <f>IF(B28="sab","sab","")</f>
      </c>
      <c r="S28" s="142">
        <f>IF(B28="dom","dom","")</f>
      </c>
      <c r="T28" s="152"/>
      <c r="U28" s="73"/>
      <c r="V28" s="73"/>
      <c r="W28" s="73"/>
      <c r="X28" s="73"/>
      <c r="Y28" s="73"/>
      <c r="Z28" s="73"/>
      <c r="AA28" s="73"/>
    </row>
    <row r="29" spans="1:27" ht="13.5" customHeight="1">
      <c r="A29" s="14">
        <v>23</v>
      </c>
      <c r="B29" s="16" t="str">
        <f>IF($N$2=2006,C!P93,IF($N$2=2007,C!Q93,IF($N$2=2008,C!R93,IF($N$2=2009,C!S93,IF($N$2=2010,C!T93,"")))))</f>
        <v>gio</v>
      </c>
      <c r="C29" s="306">
        <f>IF(B29="lun",MENU!$N$26,IF(B29="mar",MENU!$O$26,IF(B29="mer",MENU!$P$26,IF(B29="gio",MENU!$Q$26,IF(B29="ven",MENU!$R$26,IF(B29="sab",MENU!$S$26,IF(B29="dom",MENU!$T$26)))))))</f>
        <v>0.25</v>
      </c>
      <c r="D29" s="65"/>
      <c r="E29" s="65"/>
      <c r="F29" s="48" t="str">
        <f t="shared" si="0"/>
        <v>0.00</v>
      </c>
      <c r="G29" s="65"/>
      <c r="H29" s="65"/>
      <c r="I29" s="48" t="str">
        <f t="shared" si="1"/>
        <v>0.00</v>
      </c>
      <c r="J29" s="65"/>
      <c r="K29" s="65"/>
      <c r="L29" s="48">
        <f t="shared" si="2"/>
        <v>0</v>
      </c>
      <c r="M29" s="6">
        <f t="shared" si="3"/>
      </c>
      <c r="N29" s="6">
        <f t="shared" si="4"/>
      </c>
      <c r="O29" s="69"/>
      <c r="P29" s="140"/>
      <c r="Q29" s="144"/>
      <c r="R29" s="143">
        <f>IF(B29="dom","dom","")</f>
      </c>
      <c r="S29" s="149"/>
      <c r="T29" s="152"/>
      <c r="U29" s="73"/>
      <c r="V29" s="73"/>
      <c r="W29" s="73"/>
      <c r="X29" s="73"/>
      <c r="Y29" s="73"/>
      <c r="Z29" s="73"/>
      <c r="AA29" s="73"/>
    </row>
    <row r="30" spans="1:27" ht="13.5" customHeight="1">
      <c r="A30" s="14">
        <v>24</v>
      </c>
      <c r="B30" s="16" t="str">
        <f>IF($N$2=2006,C!P94,IF($N$2=2007,C!Q94,IF($N$2=2008,C!R94,IF($N$2=2009,C!S94,IF($N$2=2010,C!T94,"")))))</f>
        <v>ven</v>
      </c>
      <c r="C30" s="306">
        <f>IF(B30="lun",MENU!$N$26,IF(B30="mar",MENU!$O$26,IF(B30="mer",MENU!$P$26,IF(B30="gio",MENU!$Q$26,IF(B30="ven",MENU!$R$26,IF(B30="sab",MENU!$S$26,IF(B30="dom",MENU!$T$26)))))))</f>
        <v>0.25</v>
      </c>
      <c r="D30" s="65"/>
      <c r="E30" s="65"/>
      <c r="F30" s="48" t="str">
        <f t="shared" si="0"/>
        <v>0.00</v>
      </c>
      <c r="G30" s="65"/>
      <c r="H30" s="65"/>
      <c r="I30" s="48" t="str">
        <f t="shared" si="1"/>
        <v>0.00</v>
      </c>
      <c r="J30" s="65"/>
      <c r="K30" s="65"/>
      <c r="L30" s="48">
        <f t="shared" si="2"/>
        <v>0</v>
      </c>
      <c r="M30" s="6">
        <f t="shared" si="3"/>
      </c>
      <c r="N30" s="6">
        <f t="shared" si="4"/>
      </c>
      <c r="O30" s="69"/>
      <c r="P30" s="140">
        <f>IF(B30="dom","dom","")</f>
      </c>
      <c r="Q30" s="144">
        <f>IF(B30="sab","sab","")</f>
      </c>
      <c r="R30" s="146"/>
      <c r="S30" s="149"/>
      <c r="T30" s="152"/>
      <c r="U30" s="73"/>
      <c r="V30" s="73"/>
      <c r="W30" s="73"/>
      <c r="X30" s="73"/>
      <c r="Y30" s="73"/>
      <c r="Z30" s="73"/>
      <c r="AA30" s="73"/>
    </row>
    <row r="31" spans="1:27" ht="13.5" customHeight="1">
      <c r="A31" s="14">
        <v>25</v>
      </c>
      <c r="B31" s="16" t="str">
        <f>IF($N$2=2006,C!P95,IF($N$2=2007,C!Q95,IF($N$2=2008,C!R95,IF($N$2=2009,C!S95,IF($N$2=2010,C!T95,"")))))</f>
        <v>sab</v>
      </c>
      <c r="C31" s="306">
        <f>IF(B31="lun",MENU!$N$26,IF(B31="mar",MENU!$O$26,IF(B31="mer",MENU!$P$26,IF(B31="gio",MENU!$Q$26,IF(B31="ven",MENU!$R$26,IF(B31="sab",MENU!$S$26,IF(B31="dom",MENU!$T$26)))))))</f>
        <v>0.25</v>
      </c>
      <c r="D31" s="65"/>
      <c r="E31" s="65"/>
      <c r="F31" s="48" t="str">
        <f t="shared" si="0"/>
        <v>0.00</v>
      </c>
      <c r="G31" s="65"/>
      <c r="H31" s="65"/>
      <c r="I31" s="48" t="str">
        <f t="shared" si="1"/>
        <v>0.00</v>
      </c>
      <c r="J31" s="65"/>
      <c r="K31" s="65"/>
      <c r="L31" s="48">
        <f t="shared" si="2"/>
        <v>0</v>
      </c>
      <c r="M31" s="6">
        <f t="shared" si="3"/>
      </c>
      <c r="N31" s="6">
        <f t="shared" si="4"/>
      </c>
      <c r="O31" s="69"/>
      <c r="P31" s="140" t="str">
        <f>IF(B31="sab","sab","")</f>
        <v>sab</v>
      </c>
      <c r="Q31" s="144">
        <f>IF(B31="dom","dom","")</f>
      </c>
      <c r="R31" s="146"/>
      <c r="S31" s="149"/>
      <c r="T31" s="152"/>
      <c r="U31" s="73"/>
      <c r="V31" s="73"/>
      <c r="W31" s="73"/>
      <c r="X31" s="73"/>
      <c r="Y31" s="73"/>
      <c r="Z31" s="73"/>
      <c r="AA31" s="73"/>
    </row>
    <row r="32" spans="1:27" ht="13.5" customHeight="1">
      <c r="A32" s="14">
        <v>26</v>
      </c>
      <c r="B32" s="16" t="str">
        <f>IF($N$2=2006,C!P96,IF($N$2=2007,C!Q96,IF($N$2=2008,C!R96,IF($N$2=2009,C!S96,IF($N$2=2010,C!T96,"")))))</f>
        <v>dom</v>
      </c>
      <c r="C32" s="306">
        <f>IF(B32="lun",MENU!$N$26,IF(B32="mar",MENU!$O$26,IF(B32="mer",MENU!$P$26,IF(B32="gio",MENU!$Q$26,IF(B32="ven",MENU!$R$26,IF(B32="sab",MENU!$S$26,IF(B32="dom",MENU!$T$26)))))))</f>
        <v>0</v>
      </c>
      <c r="D32" s="65"/>
      <c r="E32" s="65"/>
      <c r="F32" s="48" t="str">
        <f t="shared" si="0"/>
        <v>0.00</v>
      </c>
      <c r="G32" s="65"/>
      <c r="H32" s="65"/>
      <c r="I32" s="48" t="str">
        <f t="shared" si="1"/>
        <v>0.00</v>
      </c>
      <c r="J32" s="65"/>
      <c r="K32" s="65"/>
      <c r="L32" s="48">
        <f t="shared" si="2"/>
        <v>0</v>
      </c>
      <c r="M32" s="6">
        <f t="shared" si="3"/>
      </c>
      <c r="N32" s="6">
        <f t="shared" si="4"/>
      </c>
      <c r="O32" s="69"/>
      <c r="P32" s="140" t="str">
        <f>IF(B32="dom","dom","")</f>
        <v>dom</v>
      </c>
      <c r="Q32" s="144"/>
      <c r="R32" s="146"/>
      <c r="S32" s="149"/>
      <c r="T32" s="152"/>
      <c r="U32" s="73"/>
      <c r="V32" s="73"/>
      <c r="W32" s="73"/>
      <c r="X32" s="73"/>
      <c r="Y32" s="73"/>
      <c r="Z32" s="73"/>
      <c r="AA32" s="73"/>
    </row>
    <row r="33" spans="1:27" ht="13.5" customHeight="1">
      <c r="A33" s="14">
        <v>27</v>
      </c>
      <c r="B33" s="16" t="str">
        <f>IF($N$2=2006,C!P97,IF($N$2=2007,C!Q97,IF($N$2=2008,C!R97,IF($N$2=2009,C!S97,IF($N$2=2010,C!T97,"")))))</f>
        <v>lun</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69"/>
      <c r="P33" s="140">
        <f>IF(B33="dom","dom","")</f>
      </c>
      <c r="Q33" s="144"/>
      <c r="R33" s="146"/>
      <c r="S33" s="149"/>
      <c r="T33" s="141">
        <f>IF(B33="sab","sab","")</f>
      </c>
      <c r="U33" s="73"/>
      <c r="V33" s="73"/>
      <c r="W33" s="73"/>
      <c r="X33" s="73"/>
      <c r="Y33" s="73"/>
      <c r="Z33" s="73"/>
      <c r="AA33" s="73"/>
    </row>
    <row r="34" spans="1:27" ht="13.5" customHeight="1">
      <c r="A34" s="14">
        <v>28</v>
      </c>
      <c r="B34" s="16" t="str">
        <f>IF($N$2=2006,C!P98,IF($N$2=2007,C!Q98,IF($N$2=2008,C!R98,IF($N$2=2009,C!S98,IF($N$2=2010,C!T98,"")))))</f>
        <v>mar</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6">
        <f t="shared" si="4"/>
      </c>
      <c r="O34" s="69"/>
      <c r="P34" s="140"/>
      <c r="Q34" s="144"/>
      <c r="R34" s="146"/>
      <c r="S34" s="142">
        <f>IF(B34="sab","sab","")</f>
      </c>
      <c r="T34" s="141">
        <f>IF(B34="dom","dom","")</f>
      </c>
      <c r="U34" s="73"/>
      <c r="V34" s="73"/>
      <c r="W34" s="73"/>
      <c r="X34" s="73"/>
      <c r="Y34" s="73"/>
      <c r="Z34" s="73"/>
      <c r="AA34" s="73"/>
    </row>
    <row r="35" spans="1:27" ht="13.5" customHeight="1">
      <c r="A35" s="14">
        <v>29</v>
      </c>
      <c r="B35" s="16" t="str">
        <f>IF($N$2=2006,C!P99,IF($N$2=2007,C!Q99,IF($N$2=2008,C!R99,IF($N$2=2009,C!S99,IF($N$2=2010,C!T99,"")))))</f>
        <v>mer</v>
      </c>
      <c r="C35" s="306">
        <f>IF(B35="lun",MENU!$N$26,IF(B35="mar",MENU!$O$26,IF(B35="mer",MENU!$P$26,IF(B35="gio",MENU!$Q$26,IF(B35="ven",MENU!$R$26,IF(B35="sab",MENU!$S$26,IF(B35="dom",MENU!$T$26)))))))</f>
        <v>0.25</v>
      </c>
      <c r="D35" s="65"/>
      <c r="E35" s="65"/>
      <c r="F35" s="48" t="str">
        <f t="shared" si="0"/>
        <v>0.00</v>
      </c>
      <c r="G35" s="65"/>
      <c r="H35" s="65"/>
      <c r="I35" s="48" t="str">
        <f t="shared" si="1"/>
        <v>0.00</v>
      </c>
      <c r="J35" s="65"/>
      <c r="K35" s="65"/>
      <c r="L35" s="48">
        <f t="shared" si="2"/>
        <v>0</v>
      </c>
      <c r="M35" s="6">
        <f t="shared" si="3"/>
      </c>
      <c r="N35" s="6">
        <f t="shared" si="4"/>
      </c>
      <c r="O35" s="69"/>
      <c r="P35" s="140"/>
      <c r="Q35" s="144"/>
      <c r="R35" s="143">
        <f>IF(B35="sab","sab","")</f>
      </c>
      <c r="S35" s="142">
        <f>IF(B35="dom","dom","")</f>
      </c>
      <c r="T35" s="152"/>
      <c r="U35" s="73"/>
      <c r="V35" s="73"/>
      <c r="W35" s="73"/>
      <c r="X35" s="73"/>
      <c r="Y35" s="73"/>
      <c r="Z35" s="73"/>
      <c r="AA35" s="73"/>
    </row>
    <row r="36" spans="1:27" ht="13.5" customHeight="1" thickBot="1">
      <c r="A36" s="14">
        <v>30</v>
      </c>
      <c r="B36" s="16" t="str">
        <f>IF($N$2=2006,C!P100,IF($N$2=2007,C!Q100,IF($N$2=2008,C!R100,IF($N$2=2009,C!S100,IF($N$2=2010,C!T100,"")))))</f>
        <v>gio</v>
      </c>
      <c r="C36" s="309">
        <f>IF(B36="lun",MENU!$N$26,IF(B36="mar",MENU!$O$26,IF(B36="mer",MENU!$P$26,IF(B36="gio",MENU!$Q$26,IF(B36="ven",MENU!$R$26,IF(B36="sab",MENU!$S$26,IF(B36="dom",MENU!$T$26)))))))</f>
        <v>0.25</v>
      </c>
      <c r="D36" s="65"/>
      <c r="E36" s="65"/>
      <c r="F36" s="48" t="str">
        <f t="shared" si="0"/>
        <v>0.00</v>
      </c>
      <c r="G36" s="65"/>
      <c r="H36" s="65"/>
      <c r="I36" s="48" t="str">
        <f t="shared" si="1"/>
        <v>0.00</v>
      </c>
      <c r="J36" s="65"/>
      <c r="K36" s="65"/>
      <c r="L36" s="48">
        <f t="shared" si="2"/>
        <v>0</v>
      </c>
      <c r="M36" s="6">
        <f t="shared" si="3"/>
      </c>
      <c r="N36" s="6">
        <f t="shared" si="4"/>
      </c>
      <c r="O36" s="69"/>
      <c r="P36" s="140"/>
      <c r="Q36" s="144"/>
      <c r="R36" s="143">
        <f>IF(B36="dom","dom","")</f>
      </c>
      <c r="S36" s="149"/>
      <c r="T36" s="152"/>
      <c r="U36" s="73"/>
      <c r="V36" s="73"/>
      <c r="W36" s="73"/>
      <c r="X36" s="73"/>
      <c r="Y36" s="73"/>
      <c r="Z36" s="73"/>
      <c r="AA36" s="73"/>
    </row>
    <row r="37" spans="1:27" ht="13.5" customHeight="1" hidden="1" thickBot="1">
      <c r="A37" s="15"/>
      <c r="B37" s="16"/>
      <c r="C37" s="6"/>
      <c r="D37" s="65"/>
      <c r="E37" s="65"/>
      <c r="F37" s="4"/>
      <c r="G37" s="65"/>
      <c r="H37" s="65"/>
      <c r="I37" s="4"/>
      <c r="J37" s="65"/>
      <c r="K37" s="65"/>
      <c r="L37" s="5"/>
      <c r="M37" s="6"/>
      <c r="N37" s="6">
        <f t="shared" si="4"/>
      </c>
      <c r="O37" s="3"/>
      <c r="P37" s="140">
        <f>IF(B37="dom","dom","")</f>
      </c>
      <c r="Q37" s="144"/>
      <c r="R37" s="146"/>
      <c r="S37" s="149"/>
      <c r="T37" s="152"/>
      <c r="U37" s="73"/>
      <c r="V37" s="73"/>
      <c r="W37" s="73"/>
      <c r="X37" s="73"/>
      <c r="Y37" s="73"/>
      <c r="Z37" s="73"/>
      <c r="AA37" s="73"/>
    </row>
    <row r="38" spans="1:27" ht="13.5" customHeight="1" thickBot="1">
      <c r="A38" s="430" t="s">
        <v>8</v>
      </c>
      <c r="B38" s="431"/>
      <c r="C38" s="9">
        <f>SUM(C7:C37)</f>
        <v>6.25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2A2" sheet="1" objects="1" scenarios="1" selectLockedCells="1"/>
  <mergeCells count="30">
    <mergeCell ref="T1:T2"/>
    <mergeCell ref="P1:P2"/>
    <mergeCell ref="Q1:Q2"/>
    <mergeCell ref="R1:R2"/>
    <mergeCell ref="S1:S2"/>
    <mergeCell ref="O38:O39"/>
    <mergeCell ref="A39:L39"/>
    <mergeCell ref="O3:O6"/>
    <mergeCell ref="K3:K5"/>
    <mergeCell ref="M39:N39"/>
    <mergeCell ref="A3:B6"/>
    <mergeCell ref="A38:B38"/>
    <mergeCell ref="G4:H4"/>
    <mergeCell ref="M4:M5"/>
    <mergeCell ref="L4:L5"/>
    <mergeCell ref="N4:N5"/>
    <mergeCell ref="J3:J5"/>
    <mergeCell ref="D3:I3"/>
    <mergeCell ref="L3:N3"/>
    <mergeCell ref="F4:F5"/>
    <mergeCell ref="I4:I5"/>
    <mergeCell ref="D4:E4"/>
    <mergeCell ref="K1:M1"/>
    <mergeCell ref="G1:J1"/>
    <mergeCell ref="G2:J2"/>
    <mergeCell ref="K2:M2"/>
    <mergeCell ref="A1:B2"/>
    <mergeCell ref="C1:F1"/>
    <mergeCell ref="C2:F2"/>
    <mergeCell ref="C3:C5"/>
  </mergeCells>
  <conditionalFormatting sqref="D9 D16 D23 D30 D37 D11:D12 D18:D19 D25:D26 D32:D33">
    <cfRule type="expression" priority="1" dxfId="1" stopIfTrue="1">
      <formula>IF(A9,P9)="dom"</formula>
    </cfRule>
  </conditionalFormatting>
  <conditionalFormatting sqref="D10 D17 D24 D31">
    <cfRule type="expression" priority="2" dxfId="1" stopIfTrue="1">
      <formula>IF(A10,Q10)="dom"</formula>
    </cfRule>
  </conditionalFormatting>
  <conditionalFormatting sqref="E9 E16 E23 E30 E37 E11:E12 E18:E19 E25:E26 E32:E33">
    <cfRule type="expression" priority="3" dxfId="1" stopIfTrue="1">
      <formula>IF(A9,P9)="dom"</formula>
    </cfRule>
  </conditionalFormatting>
  <conditionalFormatting sqref="E10 E17 E24 E31">
    <cfRule type="expression" priority="4" dxfId="1" stopIfTrue="1">
      <formula>IF(A10,Q10)="dom"</formula>
    </cfRule>
  </conditionalFormatting>
  <conditionalFormatting sqref="F9 F16 F23 F30 F11:F12 F18:F19 F25:F26 F32:F33">
    <cfRule type="expression" priority="5" dxfId="1" stopIfTrue="1">
      <formula>IF(A9,P9)="dom"</formula>
    </cfRule>
  </conditionalFormatting>
  <conditionalFormatting sqref="F10 F17 F24 F31">
    <cfRule type="expression" priority="6" dxfId="1" stopIfTrue="1">
      <formula>IF(A10,Q10)="dom"</formula>
    </cfRule>
  </conditionalFormatting>
  <conditionalFormatting sqref="G9 G16 G23 G30 G37 G11:G12 G18:G19 G25:G26 G32:G33">
    <cfRule type="expression" priority="7" dxfId="1" stopIfTrue="1">
      <formula>IF(A9,P9)="dom"</formula>
    </cfRule>
  </conditionalFormatting>
  <conditionalFormatting sqref="G10 G17 G24 G31">
    <cfRule type="expression" priority="8" dxfId="1" stopIfTrue="1">
      <formula>IF(A10,Q10)="dom"</formula>
    </cfRule>
  </conditionalFormatting>
  <conditionalFormatting sqref="H9 H16 H23 H30 H37 H11:H12 H18:H19 H25:H26 H32:H33">
    <cfRule type="expression" priority="9" dxfId="1" stopIfTrue="1">
      <formula>IF(A9,P9)="dom"</formula>
    </cfRule>
  </conditionalFormatting>
  <conditionalFormatting sqref="H10 H17 H24 H31">
    <cfRule type="expression" priority="10" dxfId="1" stopIfTrue="1">
      <formula>IF(A10,Q10)="dom"</formula>
    </cfRule>
  </conditionalFormatting>
  <conditionalFormatting sqref="I9 I16 I23 I30 I11:I12 I18:I19 I25:I26 I32:I33">
    <cfRule type="expression" priority="11" dxfId="1" stopIfTrue="1">
      <formula>IF(A9,P9)="dom"</formula>
    </cfRule>
  </conditionalFormatting>
  <conditionalFormatting sqref="I10 I17 I24 I31">
    <cfRule type="expression" priority="12" dxfId="1" stopIfTrue="1">
      <formula>IF(A10,Q10)="dom"</formula>
    </cfRule>
  </conditionalFormatting>
  <conditionalFormatting sqref="J9 J16 J23 J30 J37 J11:J12 J18:J19 J25:J26 J32:J33">
    <cfRule type="expression" priority="13" dxfId="1" stopIfTrue="1">
      <formula>IF(A9,P9)="dom"</formula>
    </cfRule>
  </conditionalFormatting>
  <conditionalFormatting sqref="J10 J17 J24 J31">
    <cfRule type="expression" priority="14" dxfId="1" stopIfTrue="1">
      <formula>IF(A10,Q10)="dom"</formula>
    </cfRule>
  </conditionalFormatting>
  <conditionalFormatting sqref="K9 K16 K23 K30 K37 K11:K12 K18:K19 K25:K26 K32:K33">
    <cfRule type="expression" priority="15" dxfId="1" stopIfTrue="1">
      <formula>IF(A9,P9)="dom"</formula>
    </cfRule>
  </conditionalFormatting>
  <conditionalFormatting sqref="K10 K17 K24 K31">
    <cfRule type="expression" priority="16" dxfId="1" stopIfTrue="1">
      <formula>IF(A10,Q10)="dom"</formula>
    </cfRule>
  </conditionalFormatting>
  <conditionalFormatting sqref="L9 L16 L23 L30 L11:L12 L18:L19 L25:L26 L32:L33">
    <cfRule type="expression" priority="17" dxfId="1" stopIfTrue="1">
      <formula>IF(A9,P9)="dom"</formula>
    </cfRule>
  </conditionalFormatting>
  <conditionalFormatting sqref="L10 L17 L24 L31">
    <cfRule type="expression" priority="18" dxfId="1" stopIfTrue="1">
      <formula>IF(A10,Q10)="dom"</formula>
    </cfRule>
  </conditionalFormatting>
  <conditionalFormatting sqref="M9 M16 M23 M30 M11:M12 M18:M19 M25:M26 M32:M33">
    <cfRule type="expression" priority="19" dxfId="1" stopIfTrue="1">
      <formula>IF(A9,P9)="dom"</formula>
    </cfRule>
  </conditionalFormatting>
  <conditionalFormatting sqref="M10 M17 M24 M31">
    <cfRule type="expression" priority="20" dxfId="1" stopIfTrue="1">
      <formula>IF(A10,Q10)="dom"</formula>
    </cfRule>
  </conditionalFormatting>
  <conditionalFormatting sqref="O9 O16 O23 O30 O11:O12 O18:O19 O25:O26 O32:O33">
    <cfRule type="expression" priority="21" dxfId="1" stopIfTrue="1">
      <formula>IF(A9,P9)="dom"</formula>
    </cfRule>
  </conditionalFormatting>
  <conditionalFormatting sqref="O10 O17 O24 O31">
    <cfRule type="expression" priority="22" dxfId="1" stopIfTrue="1">
      <formula>IF(A10,Q10)="dom"</formula>
    </cfRule>
  </conditionalFormatting>
  <conditionalFormatting sqref="A9 A16 A23 A30 A11:A12 A18:A19 A25:A26 A32:A33">
    <cfRule type="expression" priority="23" dxfId="1" stopIfTrue="1">
      <formula>IF(A9,P9)="dom"</formula>
    </cfRule>
  </conditionalFormatting>
  <conditionalFormatting sqref="A10 A17 A24 A31">
    <cfRule type="expression" priority="24" dxfId="1" stopIfTrue="1">
      <formula>IF(A10,Q10)="dom"</formula>
    </cfRule>
  </conditionalFormatting>
  <conditionalFormatting sqref="C29:C30 C8:C9 C22:C23 C15:C16 C36 C12 C19 C26 C33">
    <cfRule type="expression" priority="25" dxfId="1" stopIfTrue="1">
      <formula>IF(A8,R8)="dom"</formula>
    </cfRule>
  </conditionalFormatting>
  <conditionalFormatting sqref="D8 D15 D22 D29 D36">
    <cfRule type="expression" priority="26" dxfId="1" stopIfTrue="1">
      <formula>IF(A8,R8)="dom"</formula>
    </cfRule>
  </conditionalFormatting>
  <conditionalFormatting sqref="E8 E15 E22 E29 E36">
    <cfRule type="expression" priority="27" dxfId="1" stopIfTrue="1">
      <formula>IF(A8,R8)="dom"</formula>
    </cfRule>
  </conditionalFormatting>
  <conditionalFormatting sqref="F8 F15 F22 F29 F36">
    <cfRule type="expression" priority="28" dxfId="1" stopIfTrue="1">
      <formula>IF(A8,R8)="dom"</formula>
    </cfRule>
  </conditionalFormatting>
  <conditionalFormatting sqref="G8 G15 G22 G29 G36">
    <cfRule type="expression" priority="29" dxfId="1" stopIfTrue="1">
      <formula>IF(A8,R8)="dom"</formula>
    </cfRule>
  </conditionalFormatting>
  <conditionalFormatting sqref="H8 H15 H22 H29 H36">
    <cfRule type="expression" priority="30" dxfId="1" stopIfTrue="1">
      <formula>IF(A8,R8)="dom"</formula>
    </cfRule>
  </conditionalFormatting>
  <conditionalFormatting sqref="I8 I15 I22 I29 I36">
    <cfRule type="expression" priority="31" dxfId="1" stopIfTrue="1">
      <formula>IF(A8,R8)="dom"</formula>
    </cfRule>
  </conditionalFormatting>
  <conditionalFormatting sqref="J8 J15 J22 J29 J36">
    <cfRule type="expression" priority="32" dxfId="1" stopIfTrue="1">
      <formula>IF(A8,R8)="dom"</formula>
    </cfRule>
  </conditionalFormatting>
  <conditionalFormatting sqref="K8 K15 K22 K29 K36">
    <cfRule type="expression" priority="33" dxfId="1" stopIfTrue="1">
      <formula>IF(A8,R8)="dom"</formula>
    </cfRule>
  </conditionalFormatting>
  <conditionalFormatting sqref="L8 L15 L22 L29 L36">
    <cfRule type="expression" priority="34" dxfId="1" stopIfTrue="1">
      <formula>IF(A8,R8)="dom"</formula>
    </cfRule>
  </conditionalFormatting>
  <conditionalFormatting sqref="M8 M15 M22 M29 M36">
    <cfRule type="expression" priority="35" dxfId="1" stopIfTrue="1">
      <formula>IF(A8,R8)="dom"</formula>
    </cfRule>
  </conditionalFormatting>
  <conditionalFormatting sqref="N29:N30 N8:N9 N22:N23 N15:N16 N36:N37 N12 N19 N26 N33">
    <cfRule type="expression" priority="36" dxfId="1" stopIfTrue="1">
      <formula>IF(A8,R8)="dom"</formula>
    </cfRule>
  </conditionalFormatting>
  <conditionalFormatting sqref="O8 O15 O22 O29 O36">
    <cfRule type="expression" priority="37" dxfId="1" stopIfTrue="1">
      <formula>IF(A8,R8)="dom"</formula>
    </cfRule>
  </conditionalFormatting>
  <conditionalFormatting sqref="A8 A15 A22 A29 A36">
    <cfRule type="expression" priority="38" dxfId="1" stopIfTrue="1">
      <formula>IF(A8,R8)="dom"</formula>
    </cfRule>
  </conditionalFormatting>
  <conditionalFormatting sqref="C7">
    <cfRule type="expression" priority="39" dxfId="1" stopIfTrue="1">
      <formula>IF(A7,S7)="dom"</formula>
    </cfRule>
  </conditionalFormatting>
  <conditionalFormatting sqref="D7 D14 D21 D28 D35">
    <cfRule type="expression" priority="40" dxfId="1" stopIfTrue="1">
      <formula>IF(A7,S7)="dom"</formula>
    </cfRule>
  </conditionalFormatting>
  <conditionalFormatting sqref="E7 E14 E21 E28 E35">
    <cfRule type="expression" priority="41" dxfId="1" stopIfTrue="1">
      <formula>IF(A7,S7)="dom"</formula>
    </cfRule>
  </conditionalFormatting>
  <conditionalFormatting sqref="F7 F14 F21 F28 F35">
    <cfRule type="expression" priority="42" dxfId="1" stopIfTrue="1">
      <formula>IF(A7,S7)="dom"</formula>
    </cfRule>
  </conditionalFormatting>
  <conditionalFormatting sqref="G7 G14 G21 G28 G35">
    <cfRule type="expression" priority="43" dxfId="1" stopIfTrue="1">
      <formula>IF(A7,S7)="dom"</formula>
    </cfRule>
  </conditionalFormatting>
  <conditionalFormatting sqref="H7 H14 H21 H28 H35">
    <cfRule type="expression" priority="44" dxfId="1" stopIfTrue="1">
      <formula>IF(A7,S7)="dom"</formula>
    </cfRule>
  </conditionalFormatting>
  <conditionalFormatting sqref="I7 I14 I21 I28 I35">
    <cfRule type="expression" priority="45" dxfId="1" stopIfTrue="1">
      <formula>IF(A7,S7)="dom"</formula>
    </cfRule>
  </conditionalFormatting>
  <conditionalFormatting sqref="J7 J14 J21 J28 J35">
    <cfRule type="expression" priority="46" dxfId="1" stopIfTrue="1">
      <formula>IF(A7,S7)="dom"</formula>
    </cfRule>
  </conditionalFormatting>
  <conditionalFormatting sqref="K7 K14 K21 K28 K35">
    <cfRule type="expression" priority="47" dxfId="1" stopIfTrue="1">
      <formula>IF(A7,S7)="dom"</formula>
    </cfRule>
  </conditionalFormatting>
  <conditionalFormatting sqref="L7 L14 L21 L28 L35">
    <cfRule type="expression" priority="48" dxfId="1" stopIfTrue="1">
      <formula>IF(A7,S7)="dom"</formula>
    </cfRule>
  </conditionalFormatting>
  <conditionalFormatting sqref="M7 M14 M21 M28 M35">
    <cfRule type="expression" priority="49" dxfId="1" stopIfTrue="1">
      <formula>IF(A7,S7)="dom"</formula>
    </cfRule>
  </conditionalFormatting>
  <conditionalFormatting sqref="N7">
    <cfRule type="expression" priority="50" dxfId="1" stopIfTrue="1">
      <formula>IF(A7,S7)="dom"</formula>
    </cfRule>
  </conditionalFormatting>
  <conditionalFormatting sqref="A7 A14 A21 A28 A35">
    <cfRule type="expression" priority="51" dxfId="1" stopIfTrue="1">
      <formula>IF(A7,S7)="dom"</formula>
    </cfRule>
  </conditionalFormatting>
  <conditionalFormatting sqref="O14 O21 O28 O35">
    <cfRule type="expression" priority="52" dxfId="1" stopIfTrue="1">
      <formula>IF(A14,S14)="dom"</formula>
    </cfRule>
  </conditionalFormatting>
  <conditionalFormatting sqref="D13 D20 D27 D34">
    <cfRule type="expression" priority="53" dxfId="1" stopIfTrue="1">
      <formula>IF(A13,T13)="dom"</formula>
    </cfRule>
  </conditionalFormatting>
  <conditionalFormatting sqref="E13 E20 E27 E34">
    <cfRule type="expression" priority="54" dxfId="1" stopIfTrue="1">
      <formula>IF(A13,T13)="dom"</formula>
    </cfRule>
  </conditionalFormatting>
  <conditionalFormatting sqref="F13 F20 F27 F34">
    <cfRule type="expression" priority="55" dxfId="1" stopIfTrue="1">
      <formula>IF(A13,T13)="dom"</formula>
    </cfRule>
  </conditionalFormatting>
  <conditionalFormatting sqref="G13 G20 G27 G34">
    <cfRule type="expression" priority="56" dxfId="1" stopIfTrue="1">
      <formula>IF(A13,T13)="dom"</formula>
    </cfRule>
  </conditionalFormatting>
  <conditionalFormatting sqref="H13 H20 H27 H34">
    <cfRule type="expression" priority="57" dxfId="1" stopIfTrue="1">
      <formula>IF(A13,T13)="dom"</formula>
    </cfRule>
  </conditionalFormatting>
  <conditionalFormatting sqref="I13 I20 I27 I34">
    <cfRule type="expression" priority="58" dxfId="1" stopIfTrue="1">
      <formula>IF(A13,T13)="dom"</formula>
    </cfRule>
  </conditionalFormatting>
  <conditionalFormatting sqref="J13 J20 J27 J34">
    <cfRule type="expression" priority="59" dxfId="1" stopIfTrue="1">
      <formula>IF(A13,T13)="dom"</formula>
    </cfRule>
  </conditionalFormatting>
  <conditionalFormatting sqref="K13 K20 K27 K34">
    <cfRule type="expression" priority="60" dxfId="1" stopIfTrue="1">
      <formula>IF(A13,T13)="dom"</formula>
    </cfRule>
  </conditionalFormatting>
  <conditionalFormatting sqref="L13 L20 L27 L34">
    <cfRule type="expression" priority="61" dxfId="1" stopIfTrue="1">
      <formula>IF(A13,T13)="dom"</formula>
    </cfRule>
  </conditionalFormatting>
  <conditionalFormatting sqref="M13 M20 M27 M34">
    <cfRule type="expression" priority="62" dxfId="1" stopIfTrue="1">
      <formula>IF(A13,T13)="dom"</formula>
    </cfRule>
  </conditionalFormatting>
  <conditionalFormatting sqref="O13 O20 O27 O34">
    <cfRule type="expression" priority="63" dxfId="1" stopIfTrue="1">
      <formula>IF(A13,T13)="dom"</formula>
    </cfRule>
  </conditionalFormatting>
  <conditionalFormatting sqref="A13 A20 A27 A34">
    <cfRule type="expression" priority="64" dxfId="1" stopIfTrue="1">
      <formula>IF(A13,T13)="dom"</formula>
    </cfRule>
  </conditionalFormatting>
  <conditionalFormatting sqref="B7:B37">
    <cfRule type="cellIs" priority="65" dxfId="2" operator="equal" stopIfTrue="1">
      <formula>"dom"</formula>
    </cfRule>
  </conditionalFormatting>
  <conditionalFormatting sqref="F4:F5">
    <cfRule type="cellIs" priority="66" dxfId="3" operator="equal" stopIfTrue="1">
      <formula>"SEI A DEBITO"</formula>
    </cfRule>
  </conditionalFormatting>
  <conditionalFormatting sqref="N11 N18 N25 N32">
    <cfRule type="expression" priority="67" dxfId="1" stopIfTrue="1">
      <formula>IF(A11,P11)="dom"</formula>
    </cfRule>
  </conditionalFormatting>
  <conditionalFormatting sqref="N10 N17 N24 N31">
    <cfRule type="expression" priority="68" dxfId="1" stopIfTrue="1">
      <formula>IF(A10,Q10)="dom"</formula>
    </cfRule>
  </conditionalFormatting>
  <conditionalFormatting sqref="N14 N21 N28 N35">
    <cfRule type="expression" priority="69" dxfId="1" stopIfTrue="1">
      <formula>IF(A14,S14)="dom"</formula>
    </cfRule>
  </conditionalFormatting>
  <conditionalFormatting sqref="N13 N20 N27 N34">
    <cfRule type="expression" priority="70" dxfId="1" stopIfTrue="1">
      <formula>IF(A13,T13)="dom"</formula>
    </cfRule>
  </conditionalFormatting>
  <conditionalFormatting sqref="C11 C18 C25 C32">
    <cfRule type="expression" priority="71" dxfId="1" stopIfTrue="1">
      <formula>IF(A11,P11)="dom"</formula>
    </cfRule>
  </conditionalFormatting>
  <conditionalFormatting sqref="C10 C17 C24 C31">
    <cfRule type="expression" priority="72" dxfId="1" stopIfTrue="1">
      <formula>IF(A10,Q10)="dom"</formula>
    </cfRule>
  </conditionalFormatting>
  <conditionalFormatting sqref="C14 C21 C28 C35">
    <cfRule type="expression" priority="73" dxfId="1" stopIfTrue="1">
      <formula>IF(A14,S14)="dom"</formula>
    </cfRule>
  </conditionalFormatting>
  <conditionalFormatting sqref="C13 C20 C27 C34">
    <cfRule type="expression" priority="74" dxfId="1" stopIfTrue="1">
      <formula>IF(A13,T13)="dom"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sheetPr codeName="Foglio13">
    <tabColor indexed="57"/>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7"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21" t="s">
        <v>48</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14">
        <v>1</v>
      </c>
      <c r="B7" s="21" t="str">
        <f>IF($N$2=2006,C!W71,IF($N$2=2007,C!X71,IF($N$2=2008,C!Y71,IF($N$2=2009,C!Z71,IF($N$2=2010,C!AA71,"")))))</f>
        <v>ven</v>
      </c>
      <c r="C7" s="308">
        <f>IF(B7="lun",MENU!$N$26,IF(B7="mar",MENU!$O$26,IF(B7="mer",MENU!$P$26,IF(B7="gio",MENU!$Q$26,IF(B7="ven",MENU!$R$26,IF(B7="sab",MENU!$S$26,IF(B7="dom",MENU!$T$26)))))))</f>
        <v>0.25</v>
      </c>
      <c r="D7" s="65"/>
      <c r="E7" s="65"/>
      <c r="F7" s="48" t="str">
        <f>IF(OR(C7="==",D7=""),"0.00",IF(E7=0,0,E7-D7))</f>
        <v>0.00</v>
      </c>
      <c r="G7" s="65"/>
      <c r="H7" s="65"/>
      <c r="I7" s="48" t="str">
        <f>IF(OR(C7="==",G7=""),"0.00",IF(H7=0,0,H7-G7))</f>
        <v>0.00</v>
      </c>
      <c r="J7" s="65"/>
      <c r="K7" s="65"/>
      <c r="L7" s="48">
        <f>IF(C7="==","0.00",IF(J7=0,F7+I7+K7,F7+I7+K7-J7))</f>
        <v>0</v>
      </c>
      <c r="M7" s="6">
        <f>IF(C7="==","==",IF(C7&lt;L7,L7-C7,""))</f>
      </c>
      <c r="N7" s="6">
        <f>IF(L7=0,"",IF(C7&gt;L7,C7-L7,"=="))</f>
      </c>
      <c r="O7" s="69"/>
      <c r="P7" s="140">
        <f>IF(B7="dom","dom","")</f>
      </c>
      <c r="Q7" s="144">
        <f>IF(B7="sab","sab","")</f>
      </c>
      <c r="R7" s="146"/>
      <c r="S7" s="149"/>
      <c r="T7" s="152"/>
      <c r="U7" s="73"/>
      <c r="V7" s="73"/>
      <c r="W7" s="73"/>
      <c r="X7" s="73"/>
      <c r="Y7" s="73"/>
      <c r="Z7" s="73"/>
      <c r="AA7" s="73"/>
    </row>
    <row r="8" spans="1:27" ht="13.5" customHeight="1">
      <c r="A8" s="14">
        <v>2</v>
      </c>
      <c r="B8" s="16" t="str">
        <f>IF($N$2=2006,C!W72,IF($N$2=2007,C!X72,IF($N$2=2008,C!Y72,IF($N$2=2009,C!Z72,IF($N$2=2010,C!AA72,"")))))</f>
        <v>sab</v>
      </c>
      <c r="C8" s="306">
        <f>IF(B8="lun",MENU!$N$26,IF(B8="mar",MENU!$O$26,IF(B8="mer",MENU!$P$26,IF(B8="gio",MENU!$Q$26,IF(B8="ven",MENU!$R$26,IF(B8="sab",MENU!$S$26,IF(B8="dom",MENU!$T$26)))))))</f>
        <v>0.25</v>
      </c>
      <c r="D8" s="65"/>
      <c r="E8" s="65"/>
      <c r="F8" s="48" t="str">
        <f aca="true" t="shared" si="0" ref="F8:F37">IF(OR(C8="==",D8=""),"0.00",IF(E8=0,0,E8-D8))</f>
        <v>0.00</v>
      </c>
      <c r="G8" s="65"/>
      <c r="H8" s="65"/>
      <c r="I8" s="48" t="str">
        <f aca="true" t="shared" si="1" ref="I8:I37">IF(OR(C8="==",G8=""),"0.00",IF(H8=0,0,H8-G8))</f>
        <v>0.00</v>
      </c>
      <c r="J8" s="65"/>
      <c r="K8" s="65"/>
      <c r="L8" s="48">
        <f aca="true" t="shared" si="2" ref="L8:L37">IF(C8="==","0.00",IF(J8=0,F8+I8+K8,F8+I8+K8-J8))</f>
        <v>0</v>
      </c>
      <c r="M8" s="6">
        <f aca="true" t="shared" si="3" ref="M8:M37">IF(C8="==","==",IF(C8&lt;L8,L8-C8,""))</f>
      </c>
      <c r="N8" s="6">
        <f>IF(L8=0,"",IF(C8&gt;L8,C8-L8,"=="))</f>
      </c>
      <c r="O8" s="69"/>
      <c r="P8" s="140" t="str">
        <f>IF(B8="sab","sab","")</f>
        <v>sab</v>
      </c>
      <c r="Q8" s="144">
        <f>IF(B8="dom","dom","")</f>
      </c>
      <c r="R8" s="146"/>
      <c r="S8" s="149"/>
      <c r="T8" s="152"/>
      <c r="U8" s="73"/>
      <c r="V8" s="73"/>
      <c r="W8" s="73"/>
      <c r="X8" s="73"/>
      <c r="Y8" s="73"/>
      <c r="Z8" s="73"/>
      <c r="AA8" s="73"/>
    </row>
    <row r="9" spans="1:27" ht="13.5" customHeight="1">
      <c r="A9" s="14">
        <v>3</v>
      </c>
      <c r="B9" s="16" t="str">
        <f>IF($N$2=2006,C!W73,IF($N$2=2007,C!X73,IF($N$2=2008,C!Y73,IF($N$2=2009,C!Z73,IF($N$2=2010,C!AA73,"")))))</f>
        <v>dom</v>
      </c>
      <c r="C9" s="306">
        <f>IF(B9="lun",MENU!$N$26,IF(B9="mar",MENU!$O$26,IF(B9="mer",MENU!$P$26,IF(B9="gio",MENU!$Q$26,IF(B9="ven",MENU!$R$26,IF(B9="sab",MENU!$S$26,IF(B9="dom",MENU!$T$26)))))))</f>
        <v>0</v>
      </c>
      <c r="D9" s="65"/>
      <c r="E9" s="65"/>
      <c r="F9" s="48" t="str">
        <f t="shared" si="0"/>
        <v>0.00</v>
      </c>
      <c r="G9" s="65"/>
      <c r="H9" s="65"/>
      <c r="I9" s="48" t="str">
        <f t="shared" si="1"/>
        <v>0.00</v>
      </c>
      <c r="J9" s="65"/>
      <c r="K9" s="65"/>
      <c r="L9" s="48">
        <f t="shared" si="2"/>
        <v>0</v>
      </c>
      <c r="M9" s="6">
        <f t="shared" si="3"/>
      </c>
      <c r="N9" s="6">
        <f aca="true" t="shared" si="4" ref="N9:N37">IF(L9=0,"",IF(C9&gt;L9,C9-L9,"=="))</f>
      </c>
      <c r="O9" s="69"/>
      <c r="P9" s="140" t="str">
        <f>IF(B9="dom","dom","")</f>
        <v>dom</v>
      </c>
      <c r="Q9" s="144"/>
      <c r="R9" s="146"/>
      <c r="S9" s="149"/>
      <c r="T9" s="152"/>
      <c r="U9" s="73"/>
      <c r="V9" s="73"/>
      <c r="W9" s="73"/>
      <c r="X9" s="73"/>
      <c r="Y9" s="73"/>
      <c r="Z9" s="73"/>
      <c r="AA9" s="73"/>
    </row>
    <row r="10" spans="1:27" ht="13.5" customHeight="1">
      <c r="A10" s="14">
        <v>4</v>
      </c>
      <c r="B10" s="16" t="str">
        <f>IF($N$2=2006,C!W74,IF($N$2=2007,C!X74,IF($N$2=2008,C!Y74,IF($N$2=2009,C!Z74,IF($N$2=2010,C!AA74,"")))))</f>
        <v>lun</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40">
        <f>IF(B10="dom","dom","")</f>
      </c>
      <c r="Q10" s="144"/>
      <c r="R10" s="146"/>
      <c r="S10" s="149"/>
      <c r="T10" s="141">
        <f>IF(B10="sab","sab","")</f>
      </c>
      <c r="U10" s="73"/>
      <c r="V10" s="73"/>
      <c r="W10" s="73"/>
      <c r="X10" s="73"/>
      <c r="Y10" s="73"/>
      <c r="Z10" s="73"/>
      <c r="AA10" s="73"/>
    </row>
    <row r="11" spans="1:27" ht="13.5" customHeight="1">
      <c r="A11" s="14">
        <v>5</v>
      </c>
      <c r="B11" s="16" t="str">
        <f>IF($N$2=2006,C!W75,IF($N$2=2007,C!X75,IF($N$2=2008,C!Y75,IF($N$2=2009,C!Z75,IF($N$2=2010,C!AA75,"")))))</f>
        <v>mar</v>
      </c>
      <c r="C11" s="306">
        <f>IF(B11="lun",MENU!$N$26,IF(B11="mar",MENU!$O$26,IF(B11="mer",MENU!$P$26,IF(B11="gio",MENU!$Q$26,IF(B11="ven",MENU!$R$26,IF(B11="sab",MENU!$S$26,IF(B11="dom",MENU!$T$26)))))))</f>
        <v>0.25</v>
      </c>
      <c r="D11" s="65"/>
      <c r="E11" s="65"/>
      <c r="F11" s="48" t="str">
        <f t="shared" si="0"/>
        <v>0.00</v>
      </c>
      <c r="G11" s="65"/>
      <c r="H11" s="65"/>
      <c r="I11" s="48" t="str">
        <f t="shared" si="1"/>
        <v>0.00</v>
      </c>
      <c r="J11" s="65"/>
      <c r="K11" s="65"/>
      <c r="L11" s="48">
        <f t="shared" si="2"/>
        <v>0</v>
      </c>
      <c r="M11" s="6">
        <f t="shared" si="3"/>
      </c>
      <c r="N11" s="6">
        <f t="shared" si="4"/>
      </c>
      <c r="O11" s="69"/>
      <c r="P11" s="140"/>
      <c r="Q11" s="144"/>
      <c r="R11" s="146"/>
      <c r="S11" s="142">
        <f>IF(B11="sab","sab","")</f>
      </c>
      <c r="T11" s="141">
        <f>IF(B11="dom","dom","")</f>
      </c>
      <c r="U11" s="73"/>
      <c r="V11" s="73"/>
      <c r="W11" s="73"/>
      <c r="X11" s="73"/>
      <c r="Y11" s="73"/>
      <c r="Z11" s="73"/>
      <c r="AA11" s="73"/>
    </row>
    <row r="12" spans="1:27" ht="13.5" customHeight="1">
      <c r="A12" s="14">
        <v>6</v>
      </c>
      <c r="B12" s="16" t="str">
        <f>IF($N$2=2006,C!W76,IF($N$2=2007,C!X76,IF($N$2=2008,C!Y76,IF($N$2=2009,C!Z76,IF($N$2=2010,C!AA76,"")))))</f>
        <v>mer</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69"/>
      <c r="P12" s="140"/>
      <c r="Q12" s="144"/>
      <c r="R12" s="143">
        <f>IF(B12="sab","sab","")</f>
      </c>
      <c r="S12" s="142">
        <f>IF(B12="dom","dom","")</f>
      </c>
      <c r="T12" s="152"/>
      <c r="U12" s="73"/>
      <c r="V12" s="73"/>
      <c r="W12" s="73"/>
      <c r="X12" s="73"/>
      <c r="Y12" s="73"/>
      <c r="Z12" s="73"/>
      <c r="AA12" s="73"/>
    </row>
    <row r="13" spans="1:27" ht="13.5" customHeight="1">
      <c r="A13" s="14">
        <v>7</v>
      </c>
      <c r="B13" s="16" t="str">
        <f>IF($N$2=2006,C!W77,IF($N$2=2007,C!X77,IF($N$2=2008,C!Y77,IF($N$2=2009,C!Z77,IF($N$2=2010,C!AA77,"")))))</f>
        <v>gio</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69"/>
      <c r="P13" s="140"/>
      <c r="Q13" s="144"/>
      <c r="R13" s="143">
        <f>IF(B13="dom","dom","")</f>
      </c>
      <c r="S13" s="149"/>
      <c r="T13" s="152"/>
      <c r="U13" s="73"/>
      <c r="V13" s="73"/>
      <c r="W13" s="73"/>
      <c r="X13" s="73"/>
      <c r="Y13" s="73"/>
      <c r="Z13" s="73"/>
      <c r="AA13" s="73"/>
    </row>
    <row r="14" spans="1:27" ht="13.5" customHeight="1">
      <c r="A14" s="23">
        <v>8</v>
      </c>
      <c r="B14" s="24" t="str">
        <f>IF($N$2=2006,C!W78,IF($N$2=2007,C!X78,IF($N$2=2008,C!Y78,IF($N$2=2009,C!Z78,IF($N$2=2010,C!AA78,"")))))</f>
        <v>ven</v>
      </c>
      <c r="C14" s="46">
        <f>IF(O14="Immacolata concezione",0)</f>
        <v>0</v>
      </c>
      <c r="D14" s="71"/>
      <c r="E14" s="71"/>
      <c r="F14" s="60" t="str">
        <f t="shared" si="0"/>
        <v>0.00</v>
      </c>
      <c r="G14" s="71"/>
      <c r="H14" s="71"/>
      <c r="I14" s="60" t="str">
        <f t="shared" si="1"/>
        <v>0.00</v>
      </c>
      <c r="J14" s="71"/>
      <c r="K14" s="71"/>
      <c r="L14" s="60">
        <f t="shared" si="2"/>
        <v>0</v>
      </c>
      <c r="M14" s="25">
        <f t="shared" si="3"/>
      </c>
      <c r="N14" s="25">
        <f t="shared" si="4"/>
      </c>
      <c r="O14" s="269" t="s">
        <v>63</v>
      </c>
      <c r="P14" s="140">
        <f>IF(B14="dom","dom","")</f>
      </c>
      <c r="Q14" s="144">
        <f>IF(B14="sab","sab","")</f>
      </c>
      <c r="R14" s="146"/>
      <c r="S14" s="149"/>
      <c r="T14" s="152"/>
      <c r="U14" s="73"/>
      <c r="V14" s="73"/>
      <c r="W14" s="73"/>
      <c r="X14" s="73"/>
      <c r="Y14" s="73"/>
      <c r="Z14" s="73"/>
      <c r="AA14" s="73"/>
    </row>
    <row r="15" spans="1:27" ht="13.5" customHeight="1">
      <c r="A15" s="14">
        <v>9</v>
      </c>
      <c r="B15" s="16" t="str">
        <f>IF($N$2=2006,C!W79,IF($N$2=2007,C!X79,IF($N$2=2008,C!Y79,IF($N$2=2009,C!Z79,IF($N$2=2010,C!AA79,"")))))</f>
        <v>sab</v>
      </c>
      <c r="C15" s="306">
        <f>IF(B15="lun",MENU!$N$26,IF(B15="mar",MENU!$O$26,IF(B15="mer",MENU!$P$26,IF(B15="gio",MENU!$Q$26,IF(B15="ven",MENU!$R$26,IF(B15="sab",MENU!$S$26,IF(B15="dom",MENU!$T$26)))))))</f>
        <v>0.25</v>
      </c>
      <c r="D15" s="65"/>
      <c r="E15" s="65"/>
      <c r="F15" s="48" t="str">
        <f t="shared" si="0"/>
        <v>0.00</v>
      </c>
      <c r="G15" s="65"/>
      <c r="H15" s="65"/>
      <c r="I15" s="48" t="str">
        <f t="shared" si="1"/>
        <v>0.00</v>
      </c>
      <c r="J15" s="65"/>
      <c r="K15" s="65"/>
      <c r="L15" s="48">
        <f t="shared" si="2"/>
        <v>0</v>
      </c>
      <c r="M15" s="6">
        <f t="shared" si="3"/>
      </c>
      <c r="N15" s="6">
        <f t="shared" si="4"/>
      </c>
      <c r="O15" s="69"/>
      <c r="P15" s="140" t="str">
        <f>IF(B15="sab","sab","")</f>
        <v>sab</v>
      </c>
      <c r="Q15" s="144">
        <f>IF(B15="dom","dom","")</f>
      </c>
      <c r="R15" s="146"/>
      <c r="S15" s="149"/>
      <c r="T15" s="152"/>
      <c r="U15" s="73"/>
      <c r="V15" s="73"/>
      <c r="W15" s="73"/>
      <c r="X15" s="73"/>
      <c r="Y15" s="73"/>
      <c r="Z15" s="73"/>
      <c r="AA15" s="73"/>
    </row>
    <row r="16" spans="1:27" ht="13.5" customHeight="1">
      <c r="A16" s="14">
        <v>10</v>
      </c>
      <c r="B16" s="16" t="str">
        <f>IF($N$2=2006,C!W80,IF($N$2=2007,C!X80,IF($N$2=2008,C!Y80,IF($N$2=2009,C!Z80,IF($N$2=2010,C!AA80,"")))))</f>
        <v>dom</v>
      </c>
      <c r="C16" s="306">
        <f>IF(B16="lun",MENU!$N$26,IF(B16="mar",MENU!$O$26,IF(B16="mer",MENU!$P$26,IF(B16="gio",MENU!$Q$26,IF(B16="ven",MENU!$R$26,IF(B16="sab",MENU!$S$26,IF(B16="dom",MENU!$T$26)))))))</f>
        <v>0</v>
      </c>
      <c r="D16" s="65"/>
      <c r="E16" s="65"/>
      <c r="F16" s="48" t="str">
        <f t="shared" si="0"/>
        <v>0.00</v>
      </c>
      <c r="G16" s="65"/>
      <c r="H16" s="65"/>
      <c r="I16" s="48" t="str">
        <f t="shared" si="1"/>
        <v>0.00</v>
      </c>
      <c r="J16" s="65"/>
      <c r="K16" s="65"/>
      <c r="L16" s="48">
        <f t="shared" si="2"/>
        <v>0</v>
      </c>
      <c r="M16" s="6">
        <f t="shared" si="3"/>
      </c>
      <c r="N16" s="6">
        <f t="shared" si="4"/>
      </c>
      <c r="O16" s="69"/>
      <c r="P16" s="140" t="str">
        <f>IF(B16="dom","dom","")</f>
        <v>dom</v>
      </c>
      <c r="Q16" s="144"/>
      <c r="R16" s="146"/>
      <c r="S16" s="149"/>
      <c r="T16" s="152"/>
      <c r="U16" s="73"/>
      <c r="V16" s="73"/>
      <c r="W16" s="73"/>
      <c r="X16" s="73"/>
      <c r="Y16" s="73"/>
      <c r="Z16" s="73"/>
      <c r="AA16" s="73"/>
    </row>
    <row r="17" spans="1:27" ht="13.5" customHeight="1">
      <c r="A17" s="14">
        <v>11</v>
      </c>
      <c r="B17" s="16" t="str">
        <f>IF($N$2=2006,C!W81,IF($N$2=2007,C!X81,IF($N$2=2008,C!Y81,IF($N$2=2009,C!Z81,IF($N$2=2010,C!AA81,"")))))</f>
        <v>lun</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69"/>
      <c r="P17" s="140">
        <f>IF(B17="dom","dom","")</f>
      </c>
      <c r="Q17" s="144"/>
      <c r="R17" s="146"/>
      <c r="S17" s="149"/>
      <c r="T17" s="141">
        <f>IF(B17="sab","sab","")</f>
      </c>
      <c r="U17" s="73"/>
      <c r="V17" s="73"/>
      <c r="W17" s="73"/>
      <c r="X17" s="73"/>
      <c r="Y17" s="73"/>
      <c r="Z17" s="73"/>
      <c r="AA17" s="73"/>
    </row>
    <row r="18" spans="1:27" ht="13.5" customHeight="1">
      <c r="A18" s="14">
        <v>12</v>
      </c>
      <c r="B18" s="16" t="str">
        <f>IF($N$2=2006,C!W82,IF($N$2=2007,C!X82,IF($N$2=2008,C!Y82,IF($N$2=2009,C!Z82,IF($N$2=2010,C!AA82,"")))))</f>
        <v>mar</v>
      </c>
      <c r="C18" s="306">
        <f>IF(B18="lun",MENU!$N$26,IF(B18="mar",MENU!$O$26,IF(B18="mer",MENU!$P$26,IF(B18="gio",MENU!$Q$26,IF(B18="ven",MENU!$R$26,IF(B18="sab",MENU!$S$26,IF(B18="dom",MENU!$T$26)))))))</f>
        <v>0.25</v>
      </c>
      <c r="D18" s="65"/>
      <c r="E18" s="65"/>
      <c r="F18" s="48" t="str">
        <f t="shared" si="0"/>
        <v>0.00</v>
      </c>
      <c r="G18" s="65"/>
      <c r="H18" s="65"/>
      <c r="I18" s="48" t="str">
        <f t="shared" si="1"/>
        <v>0.00</v>
      </c>
      <c r="J18" s="65"/>
      <c r="K18" s="65"/>
      <c r="L18" s="48">
        <f t="shared" si="2"/>
        <v>0</v>
      </c>
      <c r="M18" s="6">
        <f t="shared" si="3"/>
      </c>
      <c r="N18" s="6">
        <f t="shared" si="4"/>
      </c>
      <c r="O18" s="69"/>
      <c r="P18" s="140"/>
      <c r="Q18" s="144"/>
      <c r="R18" s="146"/>
      <c r="S18" s="142">
        <f>IF(B18="sab","sab","")</f>
      </c>
      <c r="T18" s="141">
        <f>IF(B18="dom","dom","")</f>
      </c>
      <c r="U18" s="73"/>
      <c r="V18" s="73"/>
      <c r="W18" s="73"/>
      <c r="X18" s="73"/>
      <c r="Y18" s="73"/>
      <c r="Z18" s="73"/>
      <c r="AA18" s="73"/>
    </row>
    <row r="19" spans="1:27" ht="13.5" customHeight="1">
      <c r="A19" s="14">
        <v>13</v>
      </c>
      <c r="B19" s="16" t="str">
        <f>IF($N$2=2006,C!W83,IF($N$2=2007,C!X83,IF($N$2=2008,C!Y83,IF($N$2=2009,C!Z83,IF($N$2=2010,C!AA83,"")))))</f>
        <v>mer</v>
      </c>
      <c r="C19" s="306">
        <f>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6">
        <f t="shared" si="4"/>
      </c>
      <c r="O19" s="69"/>
      <c r="P19" s="140"/>
      <c r="Q19" s="144"/>
      <c r="R19" s="143">
        <f>IF(B19="sab","sab","")</f>
      </c>
      <c r="S19" s="142">
        <f>IF(B19="dom","dom","")</f>
      </c>
      <c r="T19" s="152"/>
      <c r="U19" s="73"/>
      <c r="V19" s="73"/>
      <c r="W19" s="73"/>
      <c r="X19" s="73"/>
      <c r="Y19" s="73"/>
      <c r="Z19" s="73"/>
      <c r="AA19" s="73"/>
    </row>
    <row r="20" spans="1:27" ht="13.5" customHeight="1">
      <c r="A20" s="14">
        <v>14</v>
      </c>
      <c r="B20" s="16" t="str">
        <f>IF($N$2=2006,C!W84,IF($N$2=2007,C!X84,IF($N$2=2008,C!Y84,IF($N$2=2009,C!Z84,IF($N$2=2010,C!AA84,"")))))</f>
        <v>gio</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69"/>
      <c r="P20" s="140"/>
      <c r="Q20" s="144"/>
      <c r="R20" s="143">
        <f>IF(B20="dom","dom","")</f>
      </c>
      <c r="S20" s="149"/>
      <c r="T20" s="152"/>
      <c r="U20" s="73"/>
      <c r="V20" s="73"/>
      <c r="W20" s="73"/>
      <c r="X20" s="73"/>
      <c r="Y20" s="73"/>
      <c r="Z20" s="73"/>
      <c r="AA20" s="73"/>
    </row>
    <row r="21" spans="1:27" ht="13.5" customHeight="1">
      <c r="A21" s="14">
        <v>15</v>
      </c>
      <c r="B21" s="16" t="str">
        <f>IF($N$2=2006,C!W85,IF($N$2=2007,C!X85,IF($N$2=2008,C!Y85,IF($N$2=2009,C!Z85,IF($N$2=2010,C!AA85,"")))))</f>
        <v>ven</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6">
        <f t="shared" si="4"/>
      </c>
      <c r="O21" s="69"/>
      <c r="P21" s="140">
        <f>IF(B21="dom","dom","")</f>
      </c>
      <c r="Q21" s="144">
        <f>IF(B21="sab","sab","")</f>
      </c>
      <c r="R21" s="146"/>
      <c r="S21" s="149"/>
      <c r="T21" s="152"/>
      <c r="U21" s="73"/>
      <c r="V21" s="73"/>
      <c r="W21" s="73"/>
      <c r="X21" s="73"/>
      <c r="Y21" s="73"/>
      <c r="Z21" s="73"/>
      <c r="AA21" s="73"/>
    </row>
    <row r="22" spans="1:27" ht="13.5" customHeight="1">
      <c r="A22" s="14">
        <v>16</v>
      </c>
      <c r="B22" s="16" t="str">
        <f>IF($N$2=2006,C!W86,IF($N$2=2007,C!X86,IF($N$2=2008,C!Y86,IF($N$2=2009,C!Z86,IF($N$2=2010,C!AA86,"")))))</f>
        <v>sab</v>
      </c>
      <c r="C22" s="306">
        <f>IF(B22="lun",MENU!$N$26,IF(B22="mar",MENU!$O$26,IF(B22="mer",MENU!$P$26,IF(B22="gio",MENU!$Q$26,IF(B22="ven",MENU!$R$26,IF(B22="sab",MENU!$S$26,IF(B22="dom",MENU!$T$26)))))))</f>
        <v>0.25</v>
      </c>
      <c r="D22" s="65"/>
      <c r="E22" s="65"/>
      <c r="F22" s="48" t="str">
        <f t="shared" si="0"/>
        <v>0.00</v>
      </c>
      <c r="G22" s="65"/>
      <c r="H22" s="65"/>
      <c r="I22" s="48" t="str">
        <f t="shared" si="1"/>
        <v>0.00</v>
      </c>
      <c r="J22" s="65"/>
      <c r="K22" s="65"/>
      <c r="L22" s="48">
        <f t="shared" si="2"/>
        <v>0</v>
      </c>
      <c r="M22" s="6">
        <f t="shared" si="3"/>
      </c>
      <c r="N22" s="6">
        <f t="shared" si="4"/>
      </c>
      <c r="O22" s="69"/>
      <c r="P22" s="140" t="str">
        <f>IF(B22="sab","sab","")</f>
        <v>sab</v>
      </c>
      <c r="Q22" s="144">
        <f>IF(B22="dom","dom","")</f>
      </c>
      <c r="R22" s="146"/>
      <c r="S22" s="149"/>
      <c r="T22" s="152"/>
      <c r="U22" s="73"/>
      <c r="V22" s="73"/>
      <c r="W22" s="73"/>
      <c r="X22" s="73"/>
      <c r="Y22" s="73"/>
      <c r="Z22" s="73"/>
      <c r="AA22" s="73"/>
    </row>
    <row r="23" spans="1:27" ht="13.5" customHeight="1">
      <c r="A23" s="14">
        <v>17</v>
      </c>
      <c r="B23" s="16" t="str">
        <f>IF($N$2=2006,C!W87,IF($N$2=2007,C!X87,IF($N$2=2008,C!Y87,IF($N$2=2009,C!Z87,IF($N$2=2010,C!AA87,"")))))</f>
        <v>dom</v>
      </c>
      <c r="C23" s="306">
        <f>IF(B23="lun",MENU!$N$26,IF(B23="mar",MENU!$O$26,IF(B23="mer",MENU!$P$26,IF(B23="gio",MENU!$Q$26,IF(B23="ven",MENU!$R$26,IF(B23="sab",MENU!$S$26,IF(B23="dom",MENU!$T$26)))))))</f>
        <v>0</v>
      </c>
      <c r="D23" s="65"/>
      <c r="E23" s="65"/>
      <c r="F23" s="48" t="str">
        <f t="shared" si="0"/>
        <v>0.00</v>
      </c>
      <c r="G23" s="65"/>
      <c r="H23" s="65"/>
      <c r="I23" s="48" t="str">
        <f t="shared" si="1"/>
        <v>0.00</v>
      </c>
      <c r="J23" s="65"/>
      <c r="K23" s="65"/>
      <c r="L23" s="48">
        <f t="shared" si="2"/>
        <v>0</v>
      </c>
      <c r="M23" s="6">
        <f t="shared" si="3"/>
      </c>
      <c r="N23" s="6">
        <f t="shared" si="4"/>
      </c>
      <c r="O23" s="69"/>
      <c r="P23" s="140" t="str">
        <f>IF(B23="dom","dom","")</f>
        <v>dom</v>
      </c>
      <c r="Q23" s="144"/>
      <c r="R23" s="146"/>
      <c r="S23" s="149"/>
      <c r="T23" s="152"/>
      <c r="U23" s="73"/>
      <c r="V23" s="73"/>
      <c r="W23" s="73"/>
      <c r="X23" s="73"/>
      <c r="Y23" s="73"/>
      <c r="Z23" s="73"/>
      <c r="AA23" s="73"/>
    </row>
    <row r="24" spans="1:27" ht="13.5" customHeight="1">
      <c r="A24" s="14">
        <v>18</v>
      </c>
      <c r="B24" s="16" t="str">
        <f>IF($N$2=2006,C!W88,IF($N$2=2007,C!X88,IF($N$2=2008,C!Y88,IF($N$2=2009,C!Z88,IF($N$2=2010,C!AA88,"")))))</f>
        <v>lun</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69"/>
      <c r="P24" s="140">
        <f>IF(B24="dom","dom","")</f>
      </c>
      <c r="Q24" s="144"/>
      <c r="R24" s="146"/>
      <c r="S24" s="149"/>
      <c r="T24" s="141">
        <f>IF(B24="sab","sab","")</f>
      </c>
      <c r="U24" s="73"/>
      <c r="V24" s="73"/>
      <c r="W24" s="73"/>
      <c r="X24" s="73"/>
      <c r="Y24" s="73"/>
      <c r="Z24" s="73"/>
      <c r="AA24" s="73"/>
    </row>
    <row r="25" spans="1:27" ht="13.5" customHeight="1">
      <c r="A25" s="14">
        <v>19</v>
      </c>
      <c r="B25" s="16" t="str">
        <f>IF($N$2=2006,C!W89,IF($N$2=2007,C!X89,IF($N$2=2008,C!Y89,IF($N$2=2009,C!Z89,IF($N$2=2010,C!AA89,"")))))</f>
        <v>mar</v>
      </c>
      <c r="C25" s="306">
        <f>IF(B25="lun",MENU!$N$26,IF(B25="mar",MENU!$O$26,IF(B25="mer",MENU!$P$26,IF(B25="gio",MENU!$Q$26,IF(B25="ven",MENU!$R$26,IF(B25="sab",MENU!$S$26,IF(B25="dom",MENU!$T$26)))))))</f>
        <v>0.25</v>
      </c>
      <c r="D25" s="65"/>
      <c r="E25" s="65"/>
      <c r="F25" s="48" t="str">
        <f t="shared" si="0"/>
        <v>0.00</v>
      </c>
      <c r="G25" s="65"/>
      <c r="H25" s="65"/>
      <c r="I25" s="48" t="str">
        <f t="shared" si="1"/>
        <v>0.00</v>
      </c>
      <c r="J25" s="65"/>
      <c r="K25" s="65"/>
      <c r="L25" s="48">
        <f t="shared" si="2"/>
        <v>0</v>
      </c>
      <c r="M25" s="6">
        <f t="shared" si="3"/>
      </c>
      <c r="N25" s="6">
        <f t="shared" si="4"/>
      </c>
      <c r="O25" s="69"/>
      <c r="P25" s="140"/>
      <c r="Q25" s="144"/>
      <c r="R25" s="146"/>
      <c r="S25" s="142">
        <f>IF(B25="sab","sab","")</f>
      </c>
      <c r="T25" s="141">
        <f>IF(B25="dom","dom","")</f>
      </c>
      <c r="U25" s="73"/>
      <c r="V25" s="73"/>
      <c r="W25" s="73"/>
      <c r="X25" s="73"/>
      <c r="Y25" s="73"/>
      <c r="Z25" s="73"/>
      <c r="AA25" s="73"/>
    </row>
    <row r="26" spans="1:27" ht="13.5" customHeight="1">
      <c r="A26" s="14">
        <v>20</v>
      </c>
      <c r="B26" s="16" t="str">
        <f>IF($N$2=2006,C!W90,IF($N$2=2007,C!X90,IF($N$2=2008,C!Y90,IF($N$2=2009,C!Z90,IF($N$2=2010,C!AA90,"")))))</f>
        <v>mer</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69"/>
      <c r="P26" s="140"/>
      <c r="Q26" s="144"/>
      <c r="R26" s="143">
        <f>IF(B26="sab","sab","")</f>
      </c>
      <c r="S26" s="142">
        <f>IF(B26="dom","dom","")</f>
      </c>
      <c r="T26" s="152"/>
      <c r="U26" s="73"/>
      <c r="V26" s="73"/>
      <c r="W26" s="73"/>
      <c r="X26" s="73"/>
      <c r="Y26" s="73"/>
      <c r="Z26" s="73"/>
      <c r="AA26" s="73"/>
    </row>
    <row r="27" spans="1:27" ht="13.5" customHeight="1">
      <c r="A27" s="14">
        <v>21</v>
      </c>
      <c r="B27" s="16" t="str">
        <f>IF($N$2=2006,C!W91,IF($N$2=2007,C!X91,IF($N$2=2008,C!Y91,IF($N$2=2009,C!Z91,IF($N$2=2010,C!AA91,"")))))</f>
        <v>gio</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6">
        <f t="shared" si="4"/>
      </c>
      <c r="O27" s="69"/>
      <c r="P27" s="140"/>
      <c r="Q27" s="144"/>
      <c r="R27" s="143">
        <f>IF(B27="dom","dom","")</f>
      </c>
      <c r="S27" s="149"/>
      <c r="T27" s="152"/>
      <c r="U27" s="73"/>
      <c r="V27" s="73"/>
      <c r="W27" s="73"/>
      <c r="X27" s="73"/>
      <c r="Y27" s="73"/>
      <c r="Z27" s="73"/>
      <c r="AA27" s="73"/>
    </row>
    <row r="28" spans="1:27" ht="13.5" customHeight="1">
      <c r="A28" s="14">
        <v>22</v>
      </c>
      <c r="B28" s="16" t="str">
        <f>IF($N$2=2006,C!W92,IF($N$2=2007,C!X92,IF($N$2=2008,C!Y92,IF($N$2=2009,C!Z92,IF($N$2=2010,C!AA92,"")))))</f>
        <v>ven</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6">
        <f t="shared" si="4"/>
      </c>
      <c r="O28" s="69"/>
      <c r="P28" s="140">
        <f>IF(B28="dom","dom","")</f>
      </c>
      <c r="Q28" s="144">
        <f>IF(B28="sab","sab","")</f>
      </c>
      <c r="R28" s="146"/>
      <c r="S28" s="149"/>
      <c r="T28" s="152"/>
      <c r="U28" s="73"/>
      <c r="V28" s="73"/>
      <c r="W28" s="73"/>
      <c r="X28" s="73"/>
      <c r="Y28" s="73"/>
      <c r="Z28" s="73"/>
      <c r="AA28" s="73"/>
    </row>
    <row r="29" spans="1:27" ht="13.5" customHeight="1">
      <c r="A29" s="14">
        <v>23</v>
      </c>
      <c r="B29" s="16" t="str">
        <f>IF($N$2=2006,C!W93,IF($N$2=2007,C!X93,IF($N$2=2008,C!Y93,IF($N$2=2009,C!Z93,IF($N$2=2010,C!AA93,"")))))</f>
        <v>sab</v>
      </c>
      <c r="C29" s="306">
        <f>IF(B29="lun",MENU!$N$26,IF(B29="mar",MENU!$O$26,IF(B29="mer",MENU!$P$26,IF(B29="gio",MENU!$Q$26,IF(B29="ven",MENU!$R$26,IF(B29="sab",MENU!$S$26,IF(B29="dom",MENU!$T$26)))))))</f>
        <v>0.25</v>
      </c>
      <c r="D29" s="65"/>
      <c r="E29" s="65"/>
      <c r="F29" s="48" t="str">
        <f t="shared" si="0"/>
        <v>0.00</v>
      </c>
      <c r="G29" s="65"/>
      <c r="H29" s="65"/>
      <c r="I29" s="48" t="str">
        <f t="shared" si="1"/>
        <v>0.00</v>
      </c>
      <c r="J29" s="65"/>
      <c r="K29" s="65"/>
      <c r="L29" s="48">
        <f t="shared" si="2"/>
        <v>0</v>
      </c>
      <c r="M29" s="6">
        <f t="shared" si="3"/>
      </c>
      <c r="N29" s="6">
        <f t="shared" si="4"/>
      </c>
      <c r="O29" s="69"/>
      <c r="P29" s="140" t="str">
        <f>IF(B29="sab","sab","")</f>
        <v>sab</v>
      </c>
      <c r="Q29" s="144">
        <f>IF(B29="dom","dom","")</f>
      </c>
      <c r="R29" s="146"/>
      <c r="S29" s="149"/>
      <c r="T29" s="152"/>
      <c r="U29" s="73"/>
      <c r="V29" s="73"/>
      <c r="W29" s="73"/>
      <c r="X29" s="73"/>
      <c r="Y29" s="73"/>
      <c r="Z29" s="73"/>
      <c r="AA29" s="73"/>
    </row>
    <row r="30" spans="1:27" ht="13.5" customHeight="1">
      <c r="A30" s="14">
        <v>24</v>
      </c>
      <c r="B30" s="16" t="str">
        <f>IF($N$2=2006,C!W94,IF($N$2=2007,C!X94,IF($N$2=2008,C!Y94,IF($N$2=2009,C!Z94,IF($N$2=2010,C!AA94,"")))))</f>
        <v>dom</v>
      </c>
      <c r="C30" s="306">
        <f>IF(B30="lun",MENU!$N$26,IF(B30="mar",MENU!$O$26,IF(B30="mer",MENU!$P$26,IF(B30="gio",MENU!$Q$26,IF(B30="ven",MENU!$R$26,IF(B30="sab",MENU!$S$26,IF(B30="dom",MENU!$T$26)))))))</f>
        <v>0</v>
      </c>
      <c r="D30" s="65"/>
      <c r="E30" s="65"/>
      <c r="F30" s="48" t="str">
        <f t="shared" si="0"/>
        <v>0.00</v>
      </c>
      <c r="G30" s="65"/>
      <c r="H30" s="65"/>
      <c r="I30" s="48" t="str">
        <f t="shared" si="1"/>
        <v>0.00</v>
      </c>
      <c r="J30" s="65"/>
      <c r="K30" s="65"/>
      <c r="L30" s="48">
        <f t="shared" si="2"/>
        <v>0</v>
      </c>
      <c r="M30" s="6">
        <f t="shared" si="3"/>
      </c>
      <c r="N30" s="6">
        <f t="shared" si="4"/>
      </c>
      <c r="O30" s="69"/>
      <c r="P30" s="140" t="str">
        <f>IF(B30="dom","dom","")</f>
        <v>dom</v>
      </c>
      <c r="Q30" s="144"/>
      <c r="R30" s="146"/>
      <c r="S30" s="149"/>
      <c r="T30" s="152"/>
      <c r="U30" s="73"/>
      <c r="V30" s="73"/>
      <c r="W30" s="73"/>
      <c r="X30" s="73"/>
      <c r="Y30" s="73"/>
      <c r="Z30" s="73"/>
      <c r="AA30" s="73"/>
    </row>
    <row r="31" spans="1:27" ht="13.5" customHeight="1">
      <c r="A31" s="23">
        <v>25</v>
      </c>
      <c r="B31" s="24" t="str">
        <f>IF($N$2=2006,C!W95,IF($N$2=2007,C!X95,IF($N$2=2008,C!Y95,IF($N$2=2009,C!Z95,IF($N$2=2010,C!AA95,"")))))</f>
        <v>lun</v>
      </c>
      <c r="C31" s="46">
        <f>IF(O31="Natale",0)</f>
        <v>0</v>
      </c>
      <c r="D31" s="71"/>
      <c r="E31" s="71"/>
      <c r="F31" s="60" t="str">
        <f t="shared" si="0"/>
        <v>0.00</v>
      </c>
      <c r="G31" s="71"/>
      <c r="H31" s="71"/>
      <c r="I31" s="60" t="str">
        <f t="shared" si="1"/>
        <v>0.00</v>
      </c>
      <c r="J31" s="71"/>
      <c r="K31" s="71"/>
      <c r="L31" s="60">
        <f t="shared" si="2"/>
        <v>0</v>
      </c>
      <c r="M31" s="25">
        <f t="shared" si="3"/>
      </c>
      <c r="N31" s="25">
        <f t="shared" si="4"/>
      </c>
      <c r="O31" s="269" t="s">
        <v>64</v>
      </c>
      <c r="P31" s="140">
        <f>IF(B31="dom","dom","")</f>
      </c>
      <c r="Q31" s="144"/>
      <c r="R31" s="146"/>
      <c r="S31" s="149"/>
      <c r="T31" s="141">
        <f>IF(B31="sab","sab","")</f>
      </c>
      <c r="U31" s="73"/>
      <c r="V31" s="73"/>
      <c r="W31" s="73"/>
      <c r="X31" s="73"/>
      <c r="Y31" s="73"/>
      <c r="Z31" s="73"/>
      <c r="AA31" s="73"/>
    </row>
    <row r="32" spans="1:27" ht="13.5" customHeight="1">
      <c r="A32" s="23">
        <v>26</v>
      </c>
      <c r="B32" s="24" t="str">
        <f>IF($N$2=2006,C!W96,IF($N$2=2007,C!X96,IF($N$2=2008,C!Y96,IF($N$2=2009,C!Z96,IF($N$2=2010,C!AA96,"")))))</f>
        <v>mar</v>
      </c>
      <c r="C32" s="46">
        <f>IF(O32="Santo Stefano",0)</f>
        <v>0</v>
      </c>
      <c r="D32" s="71"/>
      <c r="E32" s="71"/>
      <c r="F32" s="60" t="str">
        <f t="shared" si="0"/>
        <v>0.00</v>
      </c>
      <c r="G32" s="71"/>
      <c r="H32" s="71"/>
      <c r="I32" s="60" t="str">
        <f t="shared" si="1"/>
        <v>0.00</v>
      </c>
      <c r="J32" s="71"/>
      <c r="K32" s="71"/>
      <c r="L32" s="60">
        <f t="shared" si="2"/>
        <v>0</v>
      </c>
      <c r="M32" s="25">
        <f t="shared" si="3"/>
      </c>
      <c r="N32" s="25">
        <f t="shared" si="4"/>
      </c>
      <c r="O32" s="269" t="s">
        <v>65</v>
      </c>
      <c r="P32" s="140"/>
      <c r="Q32" s="144"/>
      <c r="R32" s="146"/>
      <c r="S32" s="142">
        <f>IF(B32="sab","sab","")</f>
      </c>
      <c r="T32" s="141">
        <f>IF(B32="dom","dom","")</f>
      </c>
      <c r="U32" s="73"/>
      <c r="V32" s="73"/>
      <c r="W32" s="73"/>
      <c r="X32" s="73"/>
      <c r="Y32" s="73"/>
      <c r="Z32" s="73"/>
      <c r="AA32" s="73"/>
    </row>
    <row r="33" spans="1:27" ht="13.5" customHeight="1">
      <c r="A33" s="14">
        <v>27</v>
      </c>
      <c r="B33" s="16" t="str">
        <f>IF($N$2=2006,C!W97,IF($N$2=2007,C!X97,IF($N$2=2008,C!Y97,IF($N$2=2009,C!Z97,IF($N$2=2010,C!AA97,"")))))</f>
        <v>mer</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69"/>
      <c r="P33" s="140"/>
      <c r="Q33" s="144"/>
      <c r="R33" s="143">
        <f>IF(B33="sab","sab","")</f>
      </c>
      <c r="S33" s="142">
        <f>IF(B33="dom","dom","")</f>
      </c>
      <c r="T33" s="152"/>
      <c r="U33" s="73"/>
      <c r="V33" s="73"/>
      <c r="W33" s="73"/>
      <c r="X33" s="73"/>
      <c r="Y33" s="73"/>
      <c r="Z33" s="73"/>
      <c r="AA33" s="73"/>
    </row>
    <row r="34" spans="1:27" ht="13.5" customHeight="1">
      <c r="A34" s="14">
        <v>28</v>
      </c>
      <c r="B34" s="16" t="str">
        <f>IF($N$2=2006,C!W98,IF($N$2=2007,C!X98,IF($N$2=2008,C!Y98,IF($N$2=2009,C!Z98,IF($N$2=2010,C!AA98,"")))))</f>
        <v>gio</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6">
        <f t="shared" si="4"/>
      </c>
      <c r="O34" s="69"/>
      <c r="P34" s="140"/>
      <c r="Q34" s="144"/>
      <c r="R34" s="143">
        <f>IF(B34="dom","dom","")</f>
      </c>
      <c r="S34" s="149"/>
      <c r="T34" s="152"/>
      <c r="U34" s="73"/>
      <c r="V34" s="73"/>
      <c r="W34" s="73"/>
      <c r="X34" s="73"/>
      <c r="Y34" s="73"/>
      <c r="Z34" s="73"/>
      <c r="AA34" s="73"/>
    </row>
    <row r="35" spans="1:27" ht="13.5" customHeight="1">
      <c r="A35" s="14">
        <v>29</v>
      </c>
      <c r="B35" s="16" t="str">
        <f>IF($N$2=2006,C!W99,IF($N$2=2007,C!X99,IF($N$2=2008,C!Y99,IF($N$2=2009,C!Z99,IF($N$2=2010,C!AA99,"")))))</f>
        <v>ven</v>
      </c>
      <c r="C35" s="306">
        <f>IF(B35="lun",MENU!$N$26,IF(B35="mar",MENU!$O$26,IF(B35="mer",MENU!$P$26,IF(B35="gio",MENU!$Q$26,IF(B35="ven",MENU!$R$26,IF(B35="sab",MENU!$S$26,IF(B35="dom",MENU!$T$26)))))))</f>
        <v>0.25</v>
      </c>
      <c r="D35" s="65"/>
      <c r="E35" s="65"/>
      <c r="F35" s="48" t="str">
        <f t="shared" si="0"/>
        <v>0.00</v>
      </c>
      <c r="G35" s="65"/>
      <c r="H35" s="65"/>
      <c r="I35" s="48" t="str">
        <f t="shared" si="1"/>
        <v>0.00</v>
      </c>
      <c r="J35" s="65"/>
      <c r="K35" s="65"/>
      <c r="L35" s="48">
        <f t="shared" si="2"/>
        <v>0</v>
      </c>
      <c r="M35" s="6">
        <f t="shared" si="3"/>
      </c>
      <c r="N35" s="6">
        <f t="shared" si="4"/>
      </c>
      <c r="O35" s="69"/>
      <c r="P35" s="140">
        <f>IF(B35="dom","dom","")</f>
      </c>
      <c r="Q35" s="144">
        <f>IF(B35="sab","sab","")</f>
      </c>
      <c r="R35" s="146"/>
      <c r="S35" s="149"/>
      <c r="T35" s="152"/>
      <c r="U35" s="73"/>
      <c r="V35" s="73"/>
      <c r="W35" s="73"/>
      <c r="X35" s="73"/>
      <c r="Y35" s="73"/>
      <c r="Z35" s="73"/>
      <c r="AA35" s="73"/>
    </row>
    <row r="36" spans="1:27" ht="13.5" customHeight="1">
      <c r="A36" s="14">
        <v>30</v>
      </c>
      <c r="B36" s="16" t="str">
        <f>IF($N$2=2006,C!W100,IF($N$2=2007,C!X100,IF($N$2=2008,C!Y100,IF($N$2=2009,C!Z100,IF($N$2=2010,C!AA100,"")))))</f>
        <v>sab</v>
      </c>
      <c r="C36" s="306">
        <f>IF(B36="lun",MENU!$N$26,IF(B36="mar",MENU!$O$26,IF(B36="mer",MENU!$P$26,IF(B36="gio",MENU!$Q$26,IF(B36="ven",MENU!$R$26,IF(B36="sab",MENU!$S$26,IF(B36="dom",MENU!$T$26)))))))</f>
        <v>0.25</v>
      </c>
      <c r="D36" s="65"/>
      <c r="E36" s="65"/>
      <c r="F36" s="48" t="str">
        <f t="shared" si="0"/>
        <v>0.00</v>
      </c>
      <c r="G36" s="65"/>
      <c r="H36" s="65"/>
      <c r="I36" s="48" t="str">
        <f t="shared" si="1"/>
        <v>0.00</v>
      </c>
      <c r="J36" s="65"/>
      <c r="K36" s="65"/>
      <c r="L36" s="48">
        <f t="shared" si="2"/>
        <v>0</v>
      </c>
      <c r="M36" s="6">
        <f t="shared" si="3"/>
      </c>
      <c r="N36" s="6">
        <f t="shared" si="4"/>
      </c>
      <c r="O36" s="69"/>
      <c r="P36" s="140" t="str">
        <f>IF(B36="sab","sab","")</f>
        <v>sab</v>
      </c>
      <c r="Q36" s="144">
        <f>IF(B36="dom","dom","")</f>
      </c>
      <c r="R36" s="146"/>
      <c r="S36" s="149"/>
      <c r="T36" s="152"/>
      <c r="U36" s="73"/>
      <c r="V36" s="73"/>
      <c r="W36" s="73"/>
      <c r="X36" s="73"/>
      <c r="Y36" s="73"/>
      <c r="Z36" s="73"/>
      <c r="AA36" s="73"/>
    </row>
    <row r="37" spans="1:27" ht="13.5" customHeight="1" thickBot="1">
      <c r="A37" s="14">
        <v>31</v>
      </c>
      <c r="B37" s="16" t="str">
        <f>IF($N$2=2006,C!W101,IF($N$2=2007,C!X101,IF($N$2=2008,C!Y101,IF($N$2=2009,C!Z101,IF($N$2=2010,C!AA101,"")))))</f>
        <v>dom</v>
      </c>
      <c r="C37" s="307">
        <f>IF(B37="lun",MENU!$N$26,IF(B37="mar",MENU!$O$26,IF(B37="mer",MENU!$P$26,IF(B37="gio",MENU!$Q$26,IF(B37="ven",MENU!$R$26,IF(B37="sab",MENU!$S$26,IF(B37="dom",MENU!$T$26)))))))</f>
        <v>0</v>
      </c>
      <c r="D37" s="65"/>
      <c r="E37" s="65"/>
      <c r="F37" s="48" t="str">
        <f t="shared" si="0"/>
        <v>0.00</v>
      </c>
      <c r="G37" s="65"/>
      <c r="H37" s="65"/>
      <c r="I37" s="48" t="str">
        <f t="shared" si="1"/>
        <v>0.00</v>
      </c>
      <c r="J37" s="65"/>
      <c r="K37" s="65"/>
      <c r="L37" s="48">
        <f t="shared" si="2"/>
        <v>0</v>
      </c>
      <c r="M37" s="6">
        <f t="shared" si="3"/>
      </c>
      <c r="N37" s="6">
        <f t="shared" si="4"/>
      </c>
      <c r="O37" s="69"/>
      <c r="P37" s="140" t="str">
        <f>IF(B37="dom","dom","")</f>
        <v>dom</v>
      </c>
      <c r="Q37" s="144"/>
      <c r="R37" s="146"/>
      <c r="S37" s="149"/>
      <c r="T37" s="152"/>
      <c r="U37" s="73"/>
      <c r="V37" s="73"/>
      <c r="W37" s="73"/>
      <c r="X37" s="73"/>
      <c r="Y37" s="73"/>
      <c r="Z37" s="73"/>
      <c r="AA37" s="73"/>
    </row>
    <row r="38" spans="1:27" ht="13.5" customHeight="1" thickBot="1">
      <c r="A38" s="430" t="s">
        <v>8</v>
      </c>
      <c r="B38" s="431"/>
      <c r="C38" s="9">
        <f>SUM(C7:C37)</f>
        <v>5.75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49"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50"/>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36"/>
      <c r="P40" s="160"/>
      <c r="Q40" s="172"/>
      <c r="R40" s="175"/>
      <c r="S40" s="174"/>
      <c r="T40" s="177"/>
      <c r="U40" s="73"/>
      <c r="V40" s="73"/>
      <c r="W40" s="73"/>
      <c r="X40" s="73"/>
      <c r="Y40" s="73"/>
      <c r="Z40" s="73"/>
      <c r="AA40" s="73"/>
    </row>
    <row r="41" spans="1:27" ht="12.75">
      <c r="A41" s="74"/>
      <c r="B41" s="74"/>
      <c r="C41" s="286"/>
      <c r="D41" s="74"/>
      <c r="E41" s="74"/>
      <c r="F41" s="74"/>
      <c r="G41" s="74"/>
      <c r="H41" s="74"/>
      <c r="I41" s="74"/>
      <c r="J41" s="74"/>
      <c r="K41" s="74"/>
      <c r="L41" s="74"/>
      <c r="M41" s="74"/>
      <c r="N41" s="74"/>
      <c r="O41" s="74"/>
      <c r="P41" s="162"/>
      <c r="Q41" s="173"/>
      <c r="R41" s="176"/>
      <c r="S41" s="150"/>
      <c r="T41" s="153"/>
      <c r="U41" s="73"/>
      <c r="V41" s="73"/>
      <c r="W41" s="73"/>
      <c r="X41" s="73"/>
      <c r="Y41" s="73"/>
      <c r="Z41" s="73"/>
      <c r="AA41" s="73"/>
    </row>
    <row r="42" spans="1:27" ht="12.75">
      <c r="A42" s="74"/>
      <c r="B42" s="74"/>
      <c r="C42" s="286"/>
      <c r="D42" s="74"/>
      <c r="E42" s="74"/>
      <c r="F42" s="74"/>
      <c r="G42" s="74"/>
      <c r="H42" s="74"/>
      <c r="I42" s="74"/>
      <c r="J42" s="74"/>
      <c r="K42" s="74"/>
      <c r="L42" s="74"/>
      <c r="M42" s="74"/>
      <c r="N42" s="74"/>
      <c r="O42" s="74"/>
      <c r="P42" s="162"/>
      <c r="Q42" s="173"/>
      <c r="R42" s="176"/>
      <c r="S42" s="150"/>
      <c r="T42" s="153"/>
      <c r="U42" s="73"/>
      <c r="V42" s="73"/>
      <c r="W42" s="73"/>
      <c r="X42" s="73"/>
      <c r="Y42" s="73"/>
      <c r="Z42" s="73"/>
      <c r="AA42" s="73"/>
    </row>
    <row r="43" spans="1:27" ht="12.75">
      <c r="A43" s="74"/>
      <c r="B43" s="74"/>
      <c r="C43" s="286"/>
      <c r="D43" s="74"/>
      <c r="E43" s="74"/>
      <c r="F43" s="74"/>
      <c r="G43" s="74"/>
      <c r="H43" s="74"/>
      <c r="I43" s="74"/>
      <c r="J43" s="74"/>
      <c r="K43" s="74"/>
      <c r="L43" s="74"/>
      <c r="M43" s="74"/>
      <c r="N43" s="74"/>
      <c r="O43" s="74"/>
      <c r="P43" s="162"/>
      <c r="Q43" s="173"/>
      <c r="R43" s="176"/>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36"/>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36"/>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36"/>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36"/>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36"/>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36"/>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36"/>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36"/>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36"/>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36"/>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36"/>
      <c r="P54" s="138"/>
      <c r="Q54" s="137"/>
      <c r="R54" s="147"/>
      <c r="S54" s="150"/>
      <c r="T54" s="153"/>
      <c r="U54" s="73"/>
      <c r="V54" s="73"/>
      <c r="W54" s="73"/>
      <c r="X54" s="73"/>
      <c r="Y54" s="73"/>
      <c r="Z54" s="73"/>
      <c r="AA54" s="73"/>
    </row>
  </sheetData>
  <sheetProtection password="C032" sheet="1" objects="1" scenarios="1" selectLockedCells="1"/>
  <mergeCells count="30">
    <mergeCell ref="T1:T2"/>
    <mergeCell ref="P1:P2"/>
    <mergeCell ref="Q1:Q2"/>
    <mergeCell ref="R1:R2"/>
    <mergeCell ref="S1:S2"/>
    <mergeCell ref="L4:L5"/>
    <mergeCell ref="N4:N5"/>
    <mergeCell ref="J3:J5"/>
    <mergeCell ref="K1:M1"/>
    <mergeCell ref="G1:J1"/>
    <mergeCell ref="G2:J2"/>
    <mergeCell ref="K2:M2"/>
    <mergeCell ref="A1:B2"/>
    <mergeCell ref="A38:B38"/>
    <mergeCell ref="D4:E4"/>
    <mergeCell ref="D3:I3"/>
    <mergeCell ref="C1:F1"/>
    <mergeCell ref="C2:F2"/>
    <mergeCell ref="F4:F5"/>
    <mergeCell ref="G4:H4"/>
    <mergeCell ref="O38:O39"/>
    <mergeCell ref="A39:L39"/>
    <mergeCell ref="O3:O6"/>
    <mergeCell ref="K3:K5"/>
    <mergeCell ref="M39:N39"/>
    <mergeCell ref="A3:B6"/>
    <mergeCell ref="C3:C5"/>
    <mergeCell ref="I4:I5"/>
    <mergeCell ref="L3:N3"/>
    <mergeCell ref="M4:M5"/>
  </mergeCells>
  <conditionalFormatting sqref="C30 C37 C7 C35 C21 C28 C16:C17 C9:C10 C23:C24">
    <cfRule type="expression" priority="1" dxfId="1" stopIfTrue="1">
      <formula>IF(A7,P7)="dom"</formula>
    </cfRule>
  </conditionalFormatting>
  <conditionalFormatting sqref="D7 D37 D14 D21 D28 D35 D9:D10 D16:D17 D30:D31 D23:D24">
    <cfRule type="expression" priority="2" dxfId="1" stopIfTrue="1">
      <formula>IF(A7,P7)="dom"</formula>
    </cfRule>
  </conditionalFormatting>
  <conditionalFormatting sqref="D8 D15 D22 D29 D36">
    <cfRule type="expression" priority="3" dxfId="1" stopIfTrue="1">
      <formula>IF(A8,Q8)="dom"</formula>
    </cfRule>
  </conditionalFormatting>
  <conditionalFormatting sqref="E7 E37 E14 E21 E28 E35 E9:E10 E16:E17 E30:E31 E23:E24">
    <cfRule type="expression" priority="4" dxfId="1" stopIfTrue="1">
      <formula>IF(A7,P7)="dom"</formula>
    </cfRule>
  </conditionalFormatting>
  <conditionalFormatting sqref="E8 E15 E22 E29 E36">
    <cfRule type="expression" priority="5" dxfId="1" stopIfTrue="1">
      <formula>IF(A8,Q8)="dom"</formula>
    </cfRule>
  </conditionalFormatting>
  <conditionalFormatting sqref="F7 F37 F14 F21 F28 F35 F9:F10 F16:F17 F30:F31 F23:F24">
    <cfRule type="expression" priority="6" dxfId="1" stopIfTrue="1">
      <formula>IF(A7,P7)="dom"</formula>
    </cfRule>
  </conditionalFormatting>
  <conditionalFormatting sqref="F8 F15 F22 F29 F36">
    <cfRule type="expression" priority="7" dxfId="1" stopIfTrue="1">
      <formula>IF(A8,Q8)="dom"</formula>
    </cfRule>
  </conditionalFormatting>
  <conditionalFormatting sqref="G7 G37 G14 G21 G28 G35 G9:G10 G16:G17 G30:G31 G23:G24">
    <cfRule type="expression" priority="8" dxfId="1" stopIfTrue="1">
      <formula>IF(A7,P7)="dom"</formula>
    </cfRule>
  </conditionalFormatting>
  <conditionalFormatting sqref="G8 G15 G22 G29 G36">
    <cfRule type="expression" priority="9" dxfId="1" stopIfTrue="1">
      <formula>IF(A8,Q8)="dom"</formula>
    </cfRule>
  </conditionalFormatting>
  <conditionalFormatting sqref="H7 H37 H14 H21 H28 H35 H9:H10 H16:H17 H30:H31 H23:H24">
    <cfRule type="expression" priority="10" dxfId="1" stopIfTrue="1">
      <formula>IF(A7,P7)="dom"</formula>
    </cfRule>
  </conditionalFormatting>
  <conditionalFormatting sqref="H8 H15 H22 H29 H36">
    <cfRule type="expression" priority="11" dxfId="1" stopIfTrue="1">
      <formula>IF(A8,Q8)="dom"</formula>
    </cfRule>
  </conditionalFormatting>
  <conditionalFormatting sqref="I7 I37 I14 I21 I28 I35 I9:I10 I16:I17 I30:I31 I23:I24">
    <cfRule type="expression" priority="12" dxfId="1" stopIfTrue="1">
      <formula>IF(A7,P7)="dom"</formula>
    </cfRule>
  </conditionalFormatting>
  <conditionalFormatting sqref="I8 I15 I22 I29 I36">
    <cfRule type="expression" priority="13" dxfId="1" stopIfTrue="1">
      <formula>IF(A8,Q8)="dom"</formula>
    </cfRule>
  </conditionalFormatting>
  <conditionalFormatting sqref="J7 J37 J14 J21 J28 J35 J9:J10 J16:J17 J30:J31 J23:J24">
    <cfRule type="expression" priority="14" dxfId="1" stopIfTrue="1">
      <formula>IF(A7,P7)="dom"</formula>
    </cfRule>
  </conditionalFormatting>
  <conditionalFormatting sqref="J8 J15 J22 J29 J36">
    <cfRule type="expression" priority="15" dxfId="1" stopIfTrue="1">
      <formula>IF(A8,Q8)="dom"</formula>
    </cfRule>
  </conditionalFormatting>
  <conditionalFormatting sqref="K7 K37 K14 K21 K28 K35 K9:K10 K16:K17 K30:K31 K23:K24">
    <cfRule type="expression" priority="16" dxfId="1" stopIfTrue="1">
      <formula>IF(A7,P7)="dom"</formula>
    </cfRule>
  </conditionalFormatting>
  <conditionalFormatting sqref="K8 K15 K22 K29 K36">
    <cfRule type="expression" priority="17" dxfId="1" stopIfTrue="1">
      <formula>IF(A8,Q8)="dom"</formula>
    </cfRule>
  </conditionalFormatting>
  <conditionalFormatting sqref="L7 L37 L14 L21 L28 L35 L9:L10 L16:L17 L30:L31 L23:L24">
    <cfRule type="expression" priority="18" dxfId="1" stopIfTrue="1">
      <formula>IF(A7,P7)="dom"</formula>
    </cfRule>
  </conditionalFormatting>
  <conditionalFormatting sqref="L8 L15 L22 L29 L36">
    <cfRule type="expression" priority="19" dxfId="1" stopIfTrue="1">
      <formula>IF(A8,Q8)="dom"</formula>
    </cfRule>
  </conditionalFormatting>
  <conditionalFormatting sqref="M7 M37 M14 M21 M28 M35 M9:M10 M16:M17 M30:M31 M23:M24">
    <cfRule type="expression" priority="20" dxfId="1" stopIfTrue="1">
      <formula>IF(A7,P7)="dom"</formula>
    </cfRule>
  </conditionalFormatting>
  <conditionalFormatting sqref="M8 M15 M22 M29 M36">
    <cfRule type="expression" priority="21" dxfId="1" stopIfTrue="1">
      <formula>IF(A8,Q8)="dom"</formula>
    </cfRule>
  </conditionalFormatting>
  <conditionalFormatting sqref="N7">
    <cfRule type="expression" priority="22" dxfId="1" stopIfTrue="1">
      <formula>IF(A7,P7)="dom"</formula>
    </cfRule>
  </conditionalFormatting>
  <conditionalFormatting sqref="N8 N28:N29 N14:N15 N21:N22 N35:N36 N24 N10 N17 N31">
    <cfRule type="expression" priority="23" dxfId="1" stopIfTrue="1">
      <formula>IF(A8,Q8)="dom"</formula>
    </cfRule>
  </conditionalFormatting>
  <conditionalFormatting sqref="O7 O37 O14 O21 O28 O35 O9:O10 O16:O17 O30:O31 O23:O24">
    <cfRule type="expression" priority="24" dxfId="1" stopIfTrue="1">
      <formula>IF(A7,P7)="dom"</formula>
    </cfRule>
  </conditionalFormatting>
  <conditionalFormatting sqref="O8 O15 O22 O29 O36">
    <cfRule type="expression" priority="25" dxfId="1" stopIfTrue="1">
      <formula>IF(A8,Q8)="dom"</formula>
    </cfRule>
  </conditionalFormatting>
  <conditionalFormatting sqref="A7 A37 A14 A21 A28 A35 A9:A10 A16:A17 A30:A31 A23:A24">
    <cfRule type="expression" priority="26" dxfId="1" stopIfTrue="1">
      <formula>IF(A7,P7)="dom"</formula>
    </cfRule>
  </conditionalFormatting>
  <conditionalFormatting sqref="A8 A15 A22 A29 A36">
    <cfRule type="expression" priority="27" dxfId="1" stopIfTrue="1">
      <formula>IF(A8,Q8)="dom"</formula>
    </cfRule>
  </conditionalFormatting>
  <conditionalFormatting sqref="D13 D20 D27 D34">
    <cfRule type="expression" priority="28" dxfId="1" stopIfTrue="1">
      <formula>IF(A13,R13)="dom"</formula>
    </cfRule>
  </conditionalFormatting>
  <conditionalFormatting sqref="E13 E20 E27 E34">
    <cfRule type="expression" priority="29" dxfId="1" stopIfTrue="1">
      <formula>IF(A13,R13)="dom"</formula>
    </cfRule>
  </conditionalFormatting>
  <conditionalFormatting sqref="F13 F20 F27 F34">
    <cfRule type="expression" priority="30" dxfId="1" stopIfTrue="1">
      <formula>IF(A13,R13)="dom"</formula>
    </cfRule>
  </conditionalFormatting>
  <conditionalFormatting sqref="G13 G20 G27 G34">
    <cfRule type="expression" priority="31" dxfId="1" stopIfTrue="1">
      <formula>IF(A13,R13)="dom"</formula>
    </cfRule>
  </conditionalFormatting>
  <conditionalFormatting sqref="H13 H20 H27 H34">
    <cfRule type="expression" priority="32" dxfId="1" stopIfTrue="1">
      <formula>IF(A13,R13)="dom"</formula>
    </cfRule>
  </conditionalFormatting>
  <conditionalFormatting sqref="I13 I20 I27 I34">
    <cfRule type="expression" priority="33" dxfId="1" stopIfTrue="1">
      <formula>IF(A13,R13)="dom"</formula>
    </cfRule>
  </conditionalFormatting>
  <conditionalFormatting sqref="J13 J20 J27 J34">
    <cfRule type="expression" priority="34" dxfId="1" stopIfTrue="1">
      <formula>IF(A13,R13)="dom"</formula>
    </cfRule>
  </conditionalFormatting>
  <conditionalFormatting sqref="K13 K20 K27 K34">
    <cfRule type="expression" priority="35" dxfId="1" stopIfTrue="1">
      <formula>IF(A13,R13)="dom"</formula>
    </cfRule>
  </conditionalFormatting>
  <conditionalFormatting sqref="L13 L20 L27 L34">
    <cfRule type="expression" priority="36" dxfId="1" stopIfTrue="1">
      <formula>IF(A13,R13)="dom"</formula>
    </cfRule>
  </conditionalFormatting>
  <conditionalFormatting sqref="M13 M20 M27 M34">
    <cfRule type="expression" priority="37" dxfId="1" stopIfTrue="1">
      <formula>IF(A13,R13)="dom"</formula>
    </cfRule>
  </conditionalFormatting>
  <conditionalFormatting sqref="O13 O20 O27 O34">
    <cfRule type="expression" priority="38" dxfId="1" stopIfTrue="1">
      <formula>IF(A13,R13)="dom"</formula>
    </cfRule>
  </conditionalFormatting>
  <conditionalFormatting sqref="A13 A20 A27 A34">
    <cfRule type="expression" priority="39" dxfId="1" stopIfTrue="1">
      <formula>IF(A13,R13)="dom"</formula>
    </cfRule>
  </conditionalFormatting>
  <conditionalFormatting sqref="D12 D19 D26 D33">
    <cfRule type="expression" priority="40" dxfId="1" stopIfTrue="1">
      <formula>IF(A12,S12)="dom"</formula>
    </cfRule>
  </conditionalFormatting>
  <conditionalFormatting sqref="E12 E19 E26 E33">
    <cfRule type="expression" priority="41" dxfId="1" stopIfTrue="1">
      <formula>IF(A12,S12)="dom"</formula>
    </cfRule>
  </conditionalFormatting>
  <conditionalFormatting sqref="F12 F19 F26 F33">
    <cfRule type="expression" priority="42" dxfId="1" stopIfTrue="1">
      <formula>IF(A12,S12)="dom"</formula>
    </cfRule>
  </conditionalFormatting>
  <conditionalFormatting sqref="G12 G19 G26 G33">
    <cfRule type="expression" priority="43" dxfId="1" stopIfTrue="1">
      <formula>IF(A12,S12)="dom"</formula>
    </cfRule>
  </conditionalFormatting>
  <conditionalFormatting sqref="H12 H19 H26 H33">
    <cfRule type="expression" priority="44" dxfId="1" stopIfTrue="1">
      <formula>IF(A12,S12)="dom"</formula>
    </cfRule>
  </conditionalFormatting>
  <conditionalFormatting sqref="I12 I19 I26 I33">
    <cfRule type="expression" priority="45" dxfId="1" stopIfTrue="1">
      <formula>IF(A12,S12)="dom"</formula>
    </cfRule>
  </conditionalFormatting>
  <conditionalFormatting sqref="J12 J19 J26 J33">
    <cfRule type="expression" priority="46" dxfId="1" stopIfTrue="1">
      <formula>IF(A12,S12)="dom"</formula>
    </cfRule>
  </conditionalFormatting>
  <conditionalFormatting sqref="K12 K19 K26 K33">
    <cfRule type="expression" priority="47" dxfId="1" stopIfTrue="1">
      <formula>IF(A12,S12)="dom"</formula>
    </cfRule>
  </conditionalFormatting>
  <conditionalFormatting sqref="L12 L19 L26 L33">
    <cfRule type="expression" priority="48" dxfId="1" stopIfTrue="1">
      <formula>IF(A12,S12)="dom"</formula>
    </cfRule>
  </conditionalFormatting>
  <conditionalFormatting sqref="M12 M19 M26 M33">
    <cfRule type="expression" priority="49" dxfId="1" stopIfTrue="1">
      <formula>IF(A12,S12)="dom"</formula>
    </cfRule>
  </conditionalFormatting>
  <conditionalFormatting sqref="O12 O19 O26 O33">
    <cfRule type="expression" priority="50" dxfId="1" stopIfTrue="1">
      <formula>IF(A12,S12)="dom"</formula>
    </cfRule>
  </conditionalFormatting>
  <conditionalFormatting sqref="A12 A19 A26 A33">
    <cfRule type="expression" priority="51" dxfId="1" stopIfTrue="1">
      <formula>IF(A12,S12)="dom"</formula>
    </cfRule>
  </conditionalFormatting>
  <conditionalFormatting sqref="D11 D18 D32 D25">
    <cfRule type="expression" priority="52" dxfId="1" stopIfTrue="1">
      <formula>IF(A11,T11)="dom"</formula>
    </cfRule>
  </conditionalFormatting>
  <conditionalFormatting sqref="E11 E18 E32 E25">
    <cfRule type="expression" priority="53" dxfId="1" stopIfTrue="1">
      <formula>IF(A11,T11)="dom"</formula>
    </cfRule>
  </conditionalFormatting>
  <conditionalFormatting sqref="F11 F18 F32 F25">
    <cfRule type="expression" priority="54" dxfId="1" stopIfTrue="1">
      <formula>IF(A11,T11)="dom"</formula>
    </cfRule>
  </conditionalFormatting>
  <conditionalFormatting sqref="G11 G18 G32 G25">
    <cfRule type="expression" priority="55" dxfId="1" stopIfTrue="1">
      <formula>IF(A11,T11)="dom"</formula>
    </cfRule>
  </conditionalFormatting>
  <conditionalFormatting sqref="H11 H18 H32 H25">
    <cfRule type="expression" priority="56" dxfId="1" stopIfTrue="1">
      <formula>IF(A11,T11)="dom"</formula>
    </cfRule>
  </conditionalFormatting>
  <conditionalFormatting sqref="I11 I18 I32 I25">
    <cfRule type="expression" priority="57" dxfId="1" stopIfTrue="1">
      <formula>IF(A11,T11)="dom"</formula>
    </cfRule>
  </conditionalFormatting>
  <conditionalFormatting sqref="J11 J18 J32 J25">
    <cfRule type="expression" priority="58" dxfId="1" stopIfTrue="1">
      <formula>IF(A11,T11)="dom"</formula>
    </cfRule>
  </conditionalFormatting>
  <conditionalFormatting sqref="K11 K18 K32 K25">
    <cfRule type="expression" priority="59" dxfId="1" stopIfTrue="1">
      <formula>IF(A11,T11)="dom"</formula>
    </cfRule>
  </conditionalFormatting>
  <conditionalFormatting sqref="L11 L18 L32 L25">
    <cfRule type="expression" priority="60" dxfId="1" stopIfTrue="1">
      <formula>IF(A11,T11)="dom"</formula>
    </cfRule>
  </conditionalFormatting>
  <conditionalFormatting sqref="M11 M18 M32 M25">
    <cfRule type="expression" priority="61" dxfId="1" stopIfTrue="1">
      <formula>IF(A11,T11)="dom"</formula>
    </cfRule>
  </conditionalFormatting>
  <conditionalFormatting sqref="O11 O18 O32 O25">
    <cfRule type="expression" priority="62" dxfId="1" stopIfTrue="1">
      <formula>IF(A11,T11)="dom"</formula>
    </cfRule>
  </conditionalFormatting>
  <conditionalFormatting sqref="A11 A18 A32 A25">
    <cfRule type="expression" priority="63" dxfId="1" stopIfTrue="1">
      <formula>IF(A11,T11)="dom"</formula>
    </cfRule>
  </conditionalFormatting>
  <conditionalFormatting sqref="B7:B37">
    <cfRule type="cellIs" priority="64" dxfId="2" operator="equal" stopIfTrue="1">
      <formula>"dom"</formula>
    </cfRule>
  </conditionalFormatting>
  <conditionalFormatting sqref="F4:F5">
    <cfRule type="cellIs" priority="65" dxfId="3" operator="equal" stopIfTrue="1">
      <formula>"SEI A DEBITO"</formula>
    </cfRule>
  </conditionalFormatting>
  <conditionalFormatting sqref="N9 N16 N23 N30 N37">
    <cfRule type="expression" priority="66" dxfId="1" stopIfTrue="1">
      <formula>IF(A9,P9)="dom"</formula>
    </cfRule>
  </conditionalFormatting>
  <conditionalFormatting sqref="N13 N20 N27 N34">
    <cfRule type="expression" priority="67" dxfId="1" stopIfTrue="1">
      <formula>IF(A13,R13)="dom"</formula>
    </cfRule>
  </conditionalFormatting>
  <conditionalFormatting sqref="N12 N19 N26 N33">
    <cfRule type="expression" priority="68" dxfId="1" stopIfTrue="1">
      <formula>IF(A12,S12)="dom"</formula>
    </cfRule>
  </conditionalFormatting>
  <conditionalFormatting sqref="N11 N18 N25 N32">
    <cfRule type="expression" priority="69" dxfId="1" stopIfTrue="1">
      <formula>IF(A11,T11)="dom"</formula>
    </cfRule>
  </conditionalFormatting>
  <conditionalFormatting sqref="C8 C15 C22 C29 C36">
    <cfRule type="expression" priority="70" dxfId="1" stopIfTrue="1">
      <formula>IF(A8,Q8)="dom"</formula>
    </cfRule>
  </conditionalFormatting>
  <conditionalFormatting sqref="C13 C20 C27 C34">
    <cfRule type="expression" priority="71" dxfId="1" stopIfTrue="1">
      <formula>IF(A13,R13)="dom"</formula>
    </cfRule>
  </conditionalFormatting>
  <conditionalFormatting sqref="C12 C19 C26 C33">
    <cfRule type="expression" priority="72" dxfId="1" stopIfTrue="1">
      <formula>IF(A12,S12)="dom"</formula>
    </cfRule>
  </conditionalFormatting>
  <conditionalFormatting sqref="C11 C18 C25 C32">
    <cfRule type="expression" priority="73" dxfId="1" stopIfTrue="1">
      <formula>IF(A11,T11)="dom"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15.xml><?xml version="1.0" encoding="utf-8"?>
<worksheet xmlns="http://schemas.openxmlformats.org/spreadsheetml/2006/main" xmlns:r="http://schemas.openxmlformats.org/officeDocument/2006/relationships">
  <sheetPr codeName="Foglio14">
    <tabColor indexed="13"/>
  </sheetPr>
  <dimension ref="A1:X33"/>
  <sheetViews>
    <sheetView showGridLines="0" showRowColHeaders="0" workbookViewId="0" topLeftCell="A1">
      <selection activeCell="D2" sqref="D2:D3"/>
    </sheetView>
  </sheetViews>
  <sheetFormatPr defaultColWidth="9.140625" defaultRowHeight="12.75"/>
  <cols>
    <col min="1" max="4" width="9.140625" style="17" customWidth="1"/>
    <col min="5" max="5" width="10.7109375" style="17" customWidth="1"/>
    <col min="6" max="6" width="12.421875" style="17" customWidth="1"/>
    <col min="7" max="7" width="15.7109375" style="17" customWidth="1"/>
    <col min="8" max="8" width="15.57421875" style="17" customWidth="1"/>
    <col min="9" max="11" width="12.7109375" style="17" customWidth="1"/>
    <col min="12" max="12" width="9.140625" style="17" customWidth="1"/>
  </cols>
  <sheetData>
    <row r="1" spans="1:24" ht="13.5" thickBot="1">
      <c r="A1" s="77"/>
      <c r="B1" s="77"/>
      <c r="C1" s="77"/>
      <c r="D1" s="77"/>
      <c r="E1" s="77"/>
      <c r="F1" s="77"/>
      <c r="G1" s="77"/>
      <c r="H1" s="77"/>
      <c r="I1" s="77"/>
      <c r="J1" s="77"/>
      <c r="K1" s="77"/>
      <c r="L1" s="77"/>
      <c r="M1" s="79"/>
      <c r="N1" s="79"/>
      <c r="O1" s="79"/>
      <c r="P1" s="79"/>
      <c r="Q1" s="79"/>
      <c r="R1" s="79"/>
      <c r="S1" s="79"/>
      <c r="T1" s="79"/>
      <c r="U1" s="79"/>
      <c r="V1" s="79"/>
      <c r="W1" s="79"/>
      <c r="X1" s="79"/>
    </row>
    <row r="2" spans="1:24" ht="20.25" customHeight="1">
      <c r="A2" s="128"/>
      <c r="B2" s="128"/>
      <c r="C2" s="128"/>
      <c r="D2" s="465"/>
      <c r="E2" s="467" t="str">
        <f>CONCATENATE("RIEPILOGO  ANNO  ",MENU!J14)</f>
        <v>RIEPILOGO  ANNO  2006</v>
      </c>
      <c r="F2" s="468"/>
      <c r="G2" s="468"/>
      <c r="H2" s="468"/>
      <c r="I2" s="469"/>
      <c r="J2" s="77"/>
      <c r="K2" s="77"/>
      <c r="L2" s="77"/>
      <c r="M2" s="79"/>
      <c r="N2" s="79"/>
      <c r="O2" s="79"/>
      <c r="P2" s="79"/>
      <c r="Q2" s="79"/>
      <c r="R2" s="79"/>
      <c r="S2" s="79"/>
      <c r="T2" s="79"/>
      <c r="U2" s="79"/>
      <c r="V2" s="79"/>
      <c r="W2" s="79"/>
      <c r="X2" s="79"/>
    </row>
    <row r="3" spans="1:24" ht="13.5" thickBot="1">
      <c r="A3" s="128"/>
      <c r="B3" s="128"/>
      <c r="C3" s="128"/>
      <c r="D3" s="466"/>
      <c r="E3" s="470"/>
      <c r="F3" s="471"/>
      <c r="G3" s="471"/>
      <c r="H3" s="471"/>
      <c r="I3" s="472"/>
      <c r="J3" s="77"/>
      <c r="K3" s="77"/>
      <c r="L3" s="77"/>
      <c r="M3" s="79"/>
      <c r="N3" s="79"/>
      <c r="O3" s="79"/>
      <c r="P3" s="79"/>
      <c r="Q3" s="79"/>
      <c r="R3" s="79"/>
      <c r="S3" s="79"/>
      <c r="T3" s="79"/>
      <c r="U3" s="79"/>
      <c r="V3" s="79"/>
      <c r="W3" s="79"/>
      <c r="X3" s="79"/>
    </row>
    <row r="4" spans="1:24" ht="33" customHeight="1" thickBot="1">
      <c r="A4" s="128"/>
      <c r="B4" s="128"/>
      <c r="C4" s="128"/>
      <c r="D4" s="457" t="s">
        <v>12</v>
      </c>
      <c r="E4" s="458"/>
      <c r="F4" s="89" t="s">
        <v>25</v>
      </c>
      <c r="G4" s="90" t="s">
        <v>26</v>
      </c>
      <c r="H4" s="91" t="s">
        <v>28</v>
      </c>
      <c r="I4" s="92" t="s">
        <v>11</v>
      </c>
      <c r="J4" s="77"/>
      <c r="K4" s="77"/>
      <c r="L4" s="77"/>
      <c r="M4" s="79"/>
      <c r="N4" s="79"/>
      <c r="O4" s="79"/>
      <c r="P4" s="79"/>
      <c r="Q4" s="79"/>
      <c r="R4" s="79"/>
      <c r="S4" s="79"/>
      <c r="T4" s="79"/>
      <c r="U4" s="79"/>
      <c r="V4" s="79"/>
      <c r="W4" s="79"/>
      <c r="X4" s="79"/>
    </row>
    <row r="5" spans="1:24" ht="19.5" customHeight="1">
      <c r="A5" s="128"/>
      <c r="B5" s="128"/>
      <c r="C5" s="128"/>
      <c r="D5" s="459" t="s">
        <v>14</v>
      </c>
      <c r="E5" s="460"/>
      <c r="F5" s="93">
        <f>GEN!$M$38</f>
        <v>0</v>
      </c>
      <c r="G5" s="94">
        <f>GEN!$N$38</f>
        <v>0</v>
      </c>
      <c r="H5" s="99">
        <f>F5-G5</f>
        <v>0</v>
      </c>
      <c r="I5" s="100">
        <f>IF(H5=0,"",H5)</f>
      </c>
      <c r="J5" s="77"/>
      <c r="K5" s="77"/>
      <c r="L5" s="77"/>
      <c r="M5" s="79"/>
      <c r="N5" s="79"/>
      <c r="O5" s="79"/>
      <c r="P5" s="79"/>
      <c r="Q5" s="79"/>
      <c r="R5" s="79"/>
      <c r="S5" s="79"/>
      <c r="T5" s="79"/>
      <c r="U5" s="79"/>
      <c r="V5" s="79"/>
      <c r="W5" s="79"/>
      <c r="X5" s="79"/>
    </row>
    <row r="6" spans="1:24" ht="19.5" customHeight="1">
      <c r="A6" s="128"/>
      <c r="B6" s="128"/>
      <c r="C6" s="128"/>
      <c r="D6" s="461" t="s">
        <v>15</v>
      </c>
      <c r="E6" s="462"/>
      <c r="F6" s="95">
        <f>FEB!$M$38</f>
        <v>0</v>
      </c>
      <c r="G6" s="96">
        <f>FEB!$N$38</f>
        <v>0</v>
      </c>
      <c r="H6" s="101">
        <f>F6-G6</f>
        <v>0</v>
      </c>
      <c r="I6" s="102">
        <f>IF(H6=0,"",SUM($H$5:H6))</f>
      </c>
      <c r="J6" s="77"/>
      <c r="K6" s="77"/>
      <c r="L6" s="77"/>
      <c r="M6" s="79"/>
      <c r="N6" s="79"/>
      <c r="O6" s="79"/>
      <c r="P6" s="79"/>
      <c r="Q6" s="79"/>
      <c r="R6" s="79"/>
      <c r="S6" s="79"/>
      <c r="T6" s="79"/>
      <c r="U6" s="79"/>
      <c r="V6" s="79"/>
      <c r="W6" s="79"/>
      <c r="X6" s="79"/>
    </row>
    <row r="7" spans="1:24" ht="24.75" customHeight="1">
      <c r="A7" s="128"/>
      <c r="B7" s="128"/>
      <c r="C7" s="128"/>
      <c r="D7" s="461" t="s">
        <v>16</v>
      </c>
      <c r="E7" s="462"/>
      <c r="F7" s="95">
        <f>MAR!$M$38</f>
        <v>0</v>
      </c>
      <c r="G7" s="96">
        <f>MAR!$N$38</f>
        <v>0</v>
      </c>
      <c r="H7" s="101">
        <f aca="true" t="shared" si="0" ref="H7:H16">F7-G7</f>
        <v>0</v>
      </c>
      <c r="I7" s="102">
        <f>IF(H7=0,"",SUM($H$5:H7))</f>
      </c>
      <c r="J7" s="77"/>
      <c r="K7" s="77"/>
      <c r="L7" s="77"/>
      <c r="M7" s="79"/>
      <c r="N7" s="79"/>
      <c r="O7" s="79"/>
      <c r="P7" s="79"/>
      <c r="Q7" s="79"/>
      <c r="R7" s="79"/>
      <c r="S7" s="79"/>
      <c r="T7" s="79"/>
      <c r="U7" s="79"/>
      <c r="V7" s="79"/>
      <c r="W7" s="79"/>
      <c r="X7" s="79"/>
    </row>
    <row r="8" spans="1:24" ht="24.75" customHeight="1">
      <c r="A8" s="128"/>
      <c r="B8" s="128"/>
      <c r="C8" s="128"/>
      <c r="D8" s="461" t="s">
        <v>17</v>
      </c>
      <c r="E8" s="462"/>
      <c r="F8" s="95">
        <f>APR!$M$38</f>
        <v>0</v>
      </c>
      <c r="G8" s="96">
        <f>APR!$N$38</f>
        <v>0</v>
      </c>
      <c r="H8" s="101">
        <f t="shared" si="0"/>
        <v>0</v>
      </c>
      <c r="I8" s="102">
        <f>IF(H8=0,"",SUM($H$5:H8))</f>
      </c>
      <c r="J8" s="77"/>
      <c r="K8" s="77"/>
      <c r="L8" s="77"/>
      <c r="M8" s="79"/>
      <c r="N8" s="79"/>
      <c r="O8" s="79"/>
      <c r="P8" s="79"/>
      <c r="Q8" s="79"/>
      <c r="R8" s="79"/>
      <c r="S8" s="79"/>
      <c r="T8" s="79"/>
      <c r="U8" s="79"/>
      <c r="V8" s="79"/>
      <c r="W8" s="79"/>
      <c r="X8" s="79"/>
    </row>
    <row r="9" spans="1:24" ht="24.75" customHeight="1">
      <c r="A9" s="128"/>
      <c r="B9" s="128"/>
      <c r="C9" s="128"/>
      <c r="D9" s="461" t="s">
        <v>18</v>
      </c>
      <c r="E9" s="462"/>
      <c r="F9" s="95">
        <f>MAG!$M$38</f>
        <v>0</v>
      </c>
      <c r="G9" s="96">
        <f>MAG!$N$38</f>
        <v>0</v>
      </c>
      <c r="H9" s="101">
        <f t="shared" si="0"/>
        <v>0</v>
      </c>
      <c r="I9" s="102">
        <f>IF(H9=0,"",SUM($H$5:H9))</f>
      </c>
      <c r="J9" s="77"/>
      <c r="K9" s="77"/>
      <c r="L9" s="77"/>
      <c r="M9" s="79"/>
      <c r="N9" s="79"/>
      <c r="O9" s="79"/>
      <c r="P9" s="79"/>
      <c r="Q9" s="79"/>
      <c r="R9" s="79"/>
      <c r="S9" s="79"/>
      <c r="T9" s="79"/>
      <c r="U9" s="79"/>
      <c r="V9" s="79"/>
      <c r="W9" s="79"/>
      <c r="X9" s="79"/>
    </row>
    <row r="10" spans="1:24" ht="24.75" customHeight="1">
      <c r="A10" s="128"/>
      <c r="B10" s="128"/>
      <c r="C10" s="128"/>
      <c r="D10" s="461" t="s">
        <v>19</v>
      </c>
      <c r="E10" s="462"/>
      <c r="F10" s="95">
        <f>GIU!$M$38</f>
        <v>0</v>
      </c>
      <c r="G10" s="96">
        <f>GIU!$N$38</f>
        <v>0</v>
      </c>
      <c r="H10" s="101">
        <f t="shared" si="0"/>
        <v>0</v>
      </c>
      <c r="I10" s="102">
        <f>IF(H10=0,"",SUM($H$5:H10))</f>
      </c>
      <c r="J10" s="77"/>
      <c r="K10" s="77"/>
      <c r="L10" s="77"/>
      <c r="M10" s="79"/>
      <c r="N10" s="79"/>
      <c r="O10" s="79"/>
      <c r="P10" s="79"/>
      <c r="Q10" s="79"/>
      <c r="R10" s="79"/>
      <c r="S10" s="79"/>
      <c r="T10" s="79"/>
      <c r="U10" s="79"/>
      <c r="V10" s="79"/>
      <c r="W10" s="79"/>
      <c r="X10" s="79"/>
    </row>
    <row r="11" spans="1:24" ht="24.75" customHeight="1">
      <c r="A11" s="128"/>
      <c r="B11" s="128"/>
      <c r="C11" s="128"/>
      <c r="D11" s="461" t="s">
        <v>20</v>
      </c>
      <c r="E11" s="462"/>
      <c r="F11" s="95">
        <f>LUG!$M$38</f>
        <v>0</v>
      </c>
      <c r="G11" s="96">
        <f>LUG!$N$38</f>
        <v>0</v>
      </c>
      <c r="H11" s="101">
        <f t="shared" si="0"/>
        <v>0</v>
      </c>
      <c r="I11" s="102">
        <f>IF(H11=0,"",SUM($H$5:H11))</f>
      </c>
      <c r="J11" s="77"/>
      <c r="K11" s="77"/>
      <c r="L11" s="77"/>
      <c r="M11" s="79"/>
      <c r="N11" s="79"/>
      <c r="O11" s="79"/>
      <c r="P11" s="79"/>
      <c r="Q11" s="79"/>
      <c r="R11" s="79"/>
      <c r="S11" s="79"/>
      <c r="T11" s="79"/>
      <c r="U11" s="79"/>
      <c r="V11" s="79"/>
      <c r="W11" s="79"/>
      <c r="X11" s="79"/>
    </row>
    <row r="12" spans="1:24" ht="24.75" customHeight="1">
      <c r="A12" s="128"/>
      <c r="B12" s="128"/>
      <c r="C12" s="128"/>
      <c r="D12" s="461" t="s">
        <v>21</v>
      </c>
      <c r="E12" s="462"/>
      <c r="F12" s="95">
        <f>AGO!$M$38</f>
        <v>0</v>
      </c>
      <c r="G12" s="96">
        <f>AGO!$N$38</f>
        <v>0</v>
      </c>
      <c r="H12" s="101">
        <f t="shared" si="0"/>
        <v>0</v>
      </c>
      <c r="I12" s="102">
        <f>IF(H12=0,"",SUM($H$5:H12))</f>
      </c>
      <c r="J12" s="77"/>
      <c r="K12" s="77"/>
      <c r="L12" s="77"/>
      <c r="M12" s="79"/>
      <c r="N12" s="79"/>
      <c r="O12" s="79"/>
      <c r="P12" s="79"/>
      <c r="Q12" s="79"/>
      <c r="R12" s="79"/>
      <c r="S12" s="79"/>
      <c r="T12" s="79"/>
      <c r="U12" s="79"/>
      <c r="V12" s="79"/>
      <c r="W12" s="79"/>
      <c r="X12" s="79"/>
    </row>
    <row r="13" spans="1:24" ht="24.75" customHeight="1">
      <c r="A13" s="128"/>
      <c r="B13" s="128"/>
      <c r="C13" s="128"/>
      <c r="D13" s="461" t="s">
        <v>22</v>
      </c>
      <c r="E13" s="462"/>
      <c r="F13" s="95">
        <f>SET!$M$38</f>
        <v>0</v>
      </c>
      <c r="G13" s="96">
        <f>SET!$N$38</f>
        <v>0</v>
      </c>
      <c r="H13" s="101">
        <f t="shared" si="0"/>
        <v>0</v>
      </c>
      <c r="I13" s="102">
        <f>IF(H13=0,"",SUM($H$5:H13))</f>
      </c>
      <c r="J13" s="77"/>
      <c r="K13" s="77"/>
      <c r="L13" s="77"/>
      <c r="M13" s="79"/>
      <c r="N13" s="79"/>
      <c r="O13" s="79"/>
      <c r="P13" s="79"/>
      <c r="Q13" s="79"/>
      <c r="R13" s="79"/>
      <c r="S13" s="79"/>
      <c r="T13" s="79"/>
      <c r="U13" s="79"/>
      <c r="V13" s="79"/>
      <c r="W13" s="79"/>
      <c r="X13" s="79"/>
    </row>
    <row r="14" spans="1:24" ht="24.75" customHeight="1">
      <c r="A14" s="128"/>
      <c r="B14" s="128"/>
      <c r="C14" s="128"/>
      <c r="D14" s="461" t="s">
        <v>23</v>
      </c>
      <c r="E14" s="462"/>
      <c r="F14" s="95">
        <f>OTT!$M$38</f>
        <v>0</v>
      </c>
      <c r="G14" s="96">
        <f>OTT!$N$38</f>
        <v>0</v>
      </c>
      <c r="H14" s="101">
        <f t="shared" si="0"/>
        <v>0</v>
      </c>
      <c r="I14" s="102">
        <f>IF(H14=0,"",SUM($H$5:H14))</f>
      </c>
      <c r="J14" s="77"/>
      <c r="K14" s="77"/>
      <c r="L14" s="77"/>
      <c r="M14" s="79"/>
      <c r="N14" s="79"/>
      <c r="O14" s="79"/>
      <c r="P14" s="79"/>
      <c r="Q14" s="79"/>
      <c r="R14" s="79"/>
      <c r="S14" s="79"/>
      <c r="T14" s="79"/>
      <c r="U14" s="79"/>
      <c r="V14" s="79"/>
      <c r="W14" s="79"/>
      <c r="X14" s="79"/>
    </row>
    <row r="15" spans="1:24" ht="24.75" customHeight="1">
      <c r="A15" s="128"/>
      <c r="B15" s="128"/>
      <c r="C15" s="128"/>
      <c r="D15" s="461" t="s">
        <v>24</v>
      </c>
      <c r="E15" s="462"/>
      <c r="F15" s="95">
        <f>NOV!$M$38</f>
        <v>0</v>
      </c>
      <c r="G15" s="96">
        <f>NOV!$N$38</f>
        <v>0</v>
      </c>
      <c r="H15" s="101">
        <f t="shared" si="0"/>
        <v>0</v>
      </c>
      <c r="I15" s="102">
        <f>IF(H15=0,"",SUM($H$5:H15))</f>
      </c>
      <c r="J15" s="77"/>
      <c r="K15" s="77"/>
      <c r="L15" s="77"/>
      <c r="M15" s="79"/>
      <c r="N15" s="79"/>
      <c r="O15" s="79"/>
      <c r="P15" s="79"/>
      <c r="Q15" s="79"/>
      <c r="R15" s="79"/>
      <c r="S15" s="79"/>
      <c r="T15" s="79"/>
      <c r="U15" s="79"/>
      <c r="V15" s="79"/>
      <c r="W15" s="79"/>
      <c r="X15" s="79"/>
    </row>
    <row r="16" spans="1:24" ht="24.75" customHeight="1" thickBot="1">
      <c r="A16" s="128"/>
      <c r="B16" s="128"/>
      <c r="C16" s="128"/>
      <c r="D16" s="475" t="s">
        <v>13</v>
      </c>
      <c r="E16" s="476"/>
      <c r="F16" s="97">
        <f>DIC!$M$38</f>
        <v>0</v>
      </c>
      <c r="G16" s="98">
        <f>DIC!$N$38</f>
        <v>0</v>
      </c>
      <c r="H16" s="103">
        <f t="shared" si="0"/>
        <v>0</v>
      </c>
      <c r="I16" s="104">
        <f>IF(H16=0,"",SUM($H$5:H16))</f>
      </c>
      <c r="J16" s="77"/>
      <c r="K16" s="77"/>
      <c r="L16" s="77"/>
      <c r="M16" s="79"/>
      <c r="N16" s="79"/>
      <c r="O16" s="79"/>
      <c r="P16" s="79"/>
      <c r="Q16" s="79"/>
      <c r="R16" s="79"/>
      <c r="S16" s="79"/>
      <c r="T16" s="79"/>
      <c r="U16" s="79"/>
      <c r="V16" s="79"/>
      <c r="W16" s="79"/>
      <c r="X16" s="79"/>
    </row>
    <row r="17" spans="1:24" ht="24.75" customHeight="1" thickBot="1">
      <c r="A17" s="128"/>
      <c r="B17" s="128"/>
      <c r="C17" s="128"/>
      <c r="D17" s="463" t="s">
        <v>8</v>
      </c>
      <c r="E17" s="464"/>
      <c r="F17" s="43">
        <f>SUM(F5:F16)</f>
        <v>0</v>
      </c>
      <c r="G17" s="44">
        <f>SUM(G5:G16)</f>
        <v>0</v>
      </c>
      <c r="H17" s="453" t="str">
        <f>IF(F18=0,"SEI ALLA PARI",IF(F18&lt;0,"ATTENZIONE SEI A DEBITO","ATTENZIONE SEI A CREDITO"))</f>
        <v>SEI ALLA PARI</v>
      </c>
      <c r="I17" s="454"/>
      <c r="J17" s="77"/>
      <c r="K17" s="77"/>
      <c r="L17" s="77"/>
      <c r="M17" s="79"/>
      <c r="N17" s="79"/>
      <c r="O17" s="79"/>
      <c r="P17" s="79"/>
      <c r="Q17" s="79"/>
      <c r="R17" s="79"/>
      <c r="S17" s="79"/>
      <c r="T17" s="79"/>
      <c r="U17" s="79"/>
      <c r="V17" s="79"/>
      <c r="W17" s="79"/>
      <c r="X17" s="79"/>
    </row>
    <row r="18" spans="1:24" ht="24.75" customHeight="1" thickBot="1">
      <c r="A18" s="128"/>
      <c r="B18" s="128"/>
      <c r="C18" s="128"/>
      <c r="D18" s="473" t="s">
        <v>27</v>
      </c>
      <c r="E18" s="474"/>
      <c r="F18" s="451">
        <f>F17-G17</f>
        <v>0</v>
      </c>
      <c r="G18" s="452"/>
      <c r="H18" s="455"/>
      <c r="I18" s="456"/>
      <c r="J18" s="77"/>
      <c r="K18" s="77"/>
      <c r="L18" s="77"/>
      <c r="M18" s="79"/>
      <c r="N18" s="79"/>
      <c r="O18" s="79"/>
      <c r="P18" s="79"/>
      <c r="Q18" s="79"/>
      <c r="R18" s="79"/>
      <c r="S18" s="79"/>
      <c r="T18" s="79"/>
      <c r="U18" s="79"/>
      <c r="V18" s="79"/>
      <c r="W18" s="79"/>
      <c r="X18" s="79"/>
    </row>
    <row r="19" spans="1:24" ht="24.75" customHeight="1">
      <c r="A19" s="128"/>
      <c r="B19" s="128"/>
      <c r="C19" s="128"/>
      <c r="D19" s="77"/>
      <c r="E19" s="88"/>
      <c r="F19" s="88"/>
      <c r="G19" s="88"/>
      <c r="H19" s="88"/>
      <c r="I19" s="88"/>
      <c r="J19" s="77"/>
      <c r="K19" s="77"/>
      <c r="L19" s="77"/>
      <c r="M19" s="79"/>
      <c r="N19" s="79"/>
      <c r="O19" s="79"/>
      <c r="P19" s="79"/>
      <c r="Q19" s="79"/>
      <c r="R19" s="79"/>
      <c r="S19" s="79"/>
      <c r="T19" s="79"/>
      <c r="U19" s="79"/>
      <c r="V19" s="79"/>
      <c r="W19" s="79"/>
      <c r="X19" s="79"/>
    </row>
    <row r="20" spans="1:24" ht="24.75" customHeight="1">
      <c r="A20" s="128"/>
      <c r="B20" s="128"/>
      <c r="C20" s="128"/>
      <c r="D20" s="77"/>
      <c r="E20" s="82"/>
      <c r="F20" s="82"/>
      <c r="G20" s="83"/>
      <c r="H20" s="83"/>
      <c r="I20" s="77"/>
      <c r="J20" s="77"/>
      <c r="K20" s="77"/>
      <c r="L20" s="77"/>
      <c r="M20" s="79"/>
      <c r="N20" s="79"/>
      <c r="O20" s="79"/>
      <c r="P20" s="79"/>
      <c r="Q20" s="79"/>
      <c r="R20" s="79"/>
      <c r="S20" s="79"/>
      <c r="T20" s="79"/>
      <c r="U20" s="79"/>
      <c r="V20" s="79"/>
      <c r="W20" s="79"/>
      <c r="X20" s="79"/>
    </row>
    <row r="21" spans="1:24" ht="24.75" customHeight="1">
      <c r="A21" s="128"/>
      <c r="B21" s="128"/>
      <c r="C21" s="128"/>
      <c r="D21" s="77"/>
      <c r="E21" s="84"/>
      <c r="F21" s="84"/>
      <c r="G21" s="83"/>
      <c r="H21" s="83"/>
      <c r="I21" s="77"/>
      <c r="J21" s="77"/>
      <c r="K21" s="77"/>
      <c r="L21" s="77"/>
      <c r="M21" s="79"/>
      <c r="N21" s="79"/>
      <c r="O21" s="79"/>
      <c r="P21" s="79"/>
      <c r="Q21" s="79"/>
      <c r="R21" s="79"/>
      <c r="S21" s="79"/>
      <c r="T21" s="79"/>
      <c r="U21" s="79"/>
      <c r="V21" s="79"/>
      <c r="W21" s="79"/>
      <c r="X21" s="79"/>
    </row>
    <row r="22" spans="1:24" ht="19.5" customHeight="1">
      <c r="A22" s="128"/>
      <c r="B22" s="128"/>
      <c r="C22" s="128"/>
      <c r="D22" s="77"/>
      <c r="E22" s="85"/>
      <c r="F22" s="85"/>
      <c r="G22" s="85"/>
      <c r="H22" s="85"/>
      <c r="I22" s="77"/>
      <c r="J22" s="77"/>
      <c r="K22" s="77"/>
      <c r="L22" s="77"/>
      <c r="M22" s="79"/>
      <c r="N22" s="79"/>
      <c r="O22" s="79"/>
      <c r="P22" s="79"/>
      <c r="Q22" s="79"/>
      <c r="R22" s="79"/>
      <c r="S22" s="79"/>
      <c r="T22" s="79"/>
      <c r="U22" s="79"/>
      <c r="V22" s="79"/>
      <c r="W22" s="79"/>
      <c r="X22" s="79"/>
    </row>
    <row r="23" spans="1:24" ht="19.5" customHeight="1">
      <c r="A23" s="128"/>
      <c r="B23" s="128"/>
      <c r="C23" s="128"/>
      <c r="D23" s="77"/>
      <c r="E23" s="77"/>
      <c r="F23" s="77"/>
      <c r="G23" s="77"/>
      <c r="H23" s="77"/>
      <c r="I23" s="77"/>
      <c r="J23" s="77"/>
      <c r="K23" s="77"/>
      <c r="L23" s="77"/>
      <c r="M23" s="79"/>
      <c r="N23" s="79"/>
      <c r="O23" s="79"/>
      <c r="P23" s="79"/>
      <c r="Q23" s="79"/>
      <c r="R23" s="79"/>
      <c r="S23" s="79"/>
      <c r="T23" s="79"/>
      <c r="U23" s="79"/>
      <c r="V23" s="79"/>
      <c r="W23" s="79"/>
      <c r="X23" s="79"/>
    </row>
    <row r="24" spans="1:24" ht="19.5" customHeight="1">
      <c r="A24" s="128"/>
      <c r="B24" s="128"/>
      <c r="C24" s="128"/>
      <c r="D24" s="77"/>
      <c r="E24" s="77"/>
      <c r="F24" s="77"/>
      <c r="G24" s="77"/>
      <c r="H24" s="77"/>
      <c r="I24" s="77"/>
      <c r="J24" s="77"/>
      <c r="K24" s="77"/>
      <c r="L24" s="77"/>
      <c r="M24" s="79"/>
      <c r="N24" s="79"/>
      <c r="O24" s="79"/>
      <c r="P24" s="79"/>
      <c r="Q24" s="79"/>
      <c r="R24" s="79"/>
      <c r="S24" s="79"/>
      <c r="T24" s="79"/>
      <c r="U24" s="79"/>
      <c r="V24" s="79"/>
      <c r="W24" s="79"/>
      <c r="X24" s="79"/>
    </row>
    <row r="25" spans="1:24" ht="19.5" customHeight="1">
      <c r="A25" s="128"/>
      <c r="B25" s="128"/>
      <c r="C25" s="128"/>
      <c r="D25" s="77"/>
      <c r="E25" s="77"/>
      <c r="F25" s="77"/>
      <c r="G25" s="77"/>
      <c r="H25" s="77"/>
      <c r="I25" s="77"/>
      <c r="J25" s="77"/>
      <c r="K25" s="77"/>
      <c r="L25" s="77"/>
      <c r="M25" s="79"/>
      <c r="N25" s="79"/>
      <c r="O25" s="79"/>
      <c r="P25" s="79"/>
      <c r="Q25" s="79"/>
      <c r="R25" s="79"/>
      <c r="S25" s="79"/>
      <c r="T25" s="79"/>
      <c r="U25" s="79"/>
      <c r="V25" s="79"/>
      <c r="W25" s="79"/>
      <c r="X25" s="79"/>
    </row>
    <row r="26" spans="1:24" ht="19.5" customHeight="1">
      <c r="A26" s="128"/>
      <c r="B26" s="128"/>
      <c r="C26" s="128"/>
      <c r="D26" s="77"/>
      <c r="E26" s="77"/>
      <c r="F26" s="77"/>
      <c r="G26" s="77"/>
      <c r="H26" s="77"/>
      <c r="I26" s="77"/>
      <c r="J26" s="77"/>
      <c r="K26" s="77"/>
      <c r="L26" s="77"/>
      <c r="M26" s="79"/>
      <c r="N26" s="79"/>
      <c r="O26" s="79"/>
      <c r="P26" s="79"/>
      <c r="Q26" s="79"/>
      <c r="R26" s="79"/>
      <c r="S26" s="79"/>
      <c r="T26" s="79"/>
      <c r="U26" s="79"/>
      <c r="V26" s="79"/>
      <c r="W26" s="79"/>
      <c r="X26" s="79"/>
    </row>
    <row r="27" spans="1:24" ht="19.5" customHeight="1">
      <c r="A27" s="128"/>
      <c r="B27" s="128"/>
      <c r="C27" s="128"/>
      <c r="D27" s="77"/>
      <c r="E27" s="77"/>
      <c r="F27" s="77"/>
      <c r="G27" s="77"/>
      <c r="H27" s="77"/>
      <c r="I27" s="77"/>
      <c r="J27" s="77"/>
      <c r="K27" s="77"/>
      <c r="L27" s="77"/>
      <c r="M27" s="79"/>
      <c r="N27" s="79"/>
      <c r="O27" s="79"/>
      <c r="P27" s="79"/>
      <c r="Q27" s="79"/>
      <c r="R27" s="79"/>
      <c r="S27" s="79"/>
      <c r="T27" s="79"/>
      <c r="U27" s="79"/>
      <c r="V27" s="79"/>
      <c r="W27" s="79"/>
      <c r="X27" s="79"/>
    </row>
    <row r="28" spans="1:24" ht="19.5" customHeight="1">
      <c r="A28" s="128"/>
      <c r="B28" s="128"/>
      <c r="C28" s="128"/>
      <c r="D28" s="77"/>
      <c r="E28" s="77"/>
      <c r="F28" s="77"/>
      <c r="G28" s="77"/>
      <c r="H28" s="77"/>
      <c r="I28" s="77"/>
      <c r="J28" s="77"/>
      <c r="K28" s="77"/>
      <c r="L28" s="77"/>
      <c r="M28" s="79"/>
      <c r="N28" s="79"/>
      <c r="O28" s="79"/>
      <c r="P28" s="79"/>
      <c r="Q28" s="79"/>
      <c r="R28" s="79"/>
      <c r="S28" s="79"/>
      <c r="T28" s="79"/>
      <c r="U28" s="79"/>
      <c r="V28" s="79"/>
      <c r="W28" s="79"/>
      <c r="X28" s="79"/>
    </row>
    <row r="29" spans="1:24" ht="19.5" customHeight="1">
      <c r="A29" s="128"/>
      <c r="B29" s="128"/>
      <c r="C29" s="128"/>
      <c r="D29" s="77"/>
      <c r="E29" s="77"/>
      <c r="F29" s="77"/>
      <c r="G29" s="77"/>
      <c r="H29" s="77"/>
      <c r="I29" s="77"/>
      <c r="J29" s="77"/>
      <c r="K29" s="77"/>
      <c r="L29" s="77"/>
      <c r="M29" s="79"/>
      <c r="N29" s="79"/>
      <c r="O29" s="79"/>
      <c r="P29" s="79"/>
      <c r="Q29" s="79"/>
      <c r="R29" s="79"/>
      <c r="S29" s="79"/>
      <c r="T29" s="79"/>
      <c r="U29" s="79"/>
      <c r="V29" s="79"/>
      <c r="W29" s="79"/>
      <c r="X29" s="79"/>
    </row>
    <row r="30" spans="1:24" ht="19.5" customHeight="1">
      <c r="A30" s="128"/>
      <c r="B30" s="128"/>
      <c r="C30" s="128"/>
      <c r="D30" s="77"/>
      <c r="E30" s="77"/>
      <c r="F30" s="77"/>
      <c r="G30" s="77"/>
      <c r="H30" s="77"/>
      <c r="I30" s="77"/>
      <c r="J30" s="77"/>
      <c r="K30" s="77"/>
      <c r="L30" s="77"/>
      <c r="M30" s="79"/>
      <c r="N30" s="79"/>
      <c r="O30" s="79"/>
      <c r="P30" s="79"/>
      <c r="Q30" s="79"/>
      <c r="R30" s="79"/>
      <c r="S30" s="79"/>
      <c r="T30" s="79"/>
      <c r="U30" s="79"/>
      <c r="V30" s="79"/>
      <c r="W30" s="79"/>
      <c r="X30" s="79"/>
    </row>
    <row r="31" spans="1:24" ht="19.5" customHeight="1">
      <c r="A31" s="128"/>
      <c r="B31" s="128"/>
      <c r="C31" s="128"/>
      <c r="D31" s="77"/>
      <c r="E31" s="77"/>
      <c r="F31" s="77"/>
      <c r="G31" s="77"/>
      <c r="H31" s="77"/>
      <c r="I31" s="77"/>
      <c r="J31" s="77"/>
      <c r="K31" s="77"/>
      <c r="L31" s="77"/>
      <c r="M31" s="79"/>
      <c r="N31" s="79"/>
      <c r="O31" s="79"/>
      <c r="P31" s="79"/>
      <c r="Q31" s="79"/>
      <c r="R31" s="79"/>
      <c r="S31" s="79"/>
      <c r="T31" s="79"/>
      <c r="U31" s="79"/>
      <c r="V31" s="79"/>
      <c r="W31" s="79"/>
      <c r="X31" s="79"/>
    </row>
    <row r="32" spans="1:24" ht="19.5" customHeight="1">
      <c r="A32" s="128"/>
      <c r="B32" s="128"/>
      <c r="C32" s="128"/>
      <c r="D32" s="77"/>
      <c r="E32" s="77"/>
      <c r="F32" s="77"/>
      <c r="G32" s="77"/>
      <c r="H32" s="77"/>
      <c r="I32" s="77"/>
      <c r="J32" s="86"/>
      <c r="K32" s="86"/>
      <c r="L32" s="86"/>
      <c r="M32" s="87"/>
      <c r="N32" s="87"/>
      <c r="O32" s="87"/>
      <c r="P32" s="87"/>
      <c r="Q32" s="87"/>
      <c r="R32" s="87"/>
      <c r="S32" s="87"/>
      <c r="T32" s="87"/>
      <c r="U32" s="87"/>
      <c r="V32" s="87"/>
      <c r="W32" s="87"/>
      <c r="X32" s="87"/>
    </row>
    <row r="33" spans="1:24" ht="19.5" customHeight="1">
      <c r="A33" s="128"/>
      <c r="B33" s="128"/>
      <c r="C33" s="128"/>
      <c r="D33" s="77"/>
      <c r="E33" s="77"/>
      <c r="F33" s="77"/>
      <c r="G33" s="77"/>
      <c r="H33" s="77"/>
      <c r="I33" s="77"/>
      <c r="J33" s="86"/>
      <c r="K33" s="86"/>
      <c r="L33" s="86"/>
      <c r="M33" s="87"/>
      <c r="N33" s="87"/>
      <c r="O33" s="87"/>
      <c r="P33" s="87"/>
      <c r="Q33" s="87"/>
      <c r="R33" s="87"/>
      <c r="S33" s="87"/>
      <c r="T33" s="87"/>
      <c r="U33" s="87"/>
      <c r="V33" s="87"/>
      <c r="W33" s="87"/>
      <c r="X33" s="87"/>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sheetData>
  <sheetProtection password="D441" sheet="1" objects="1" scenarios="1" selectLockedCells="1"/>
  <mergeCells count="19">
    <mergeCell ref="D18:E18"/>
    <mergeCell ref="D13:E13"/>
    <mergeCell ref="D14:E14"/>
    <mergeCell ref="D15:E15"/>
    <mergeCell ref="D16:E16"/>
    <mergeCell ref="D2:D3"/>
    <mergeCell ref="E2:I3"/>
    <mergeCell ref="D7:E7"/>
    <mergeCell ref="D8:E8"/>
    <mergeCell ref="F18:G18"/>
    <mergeCell ref="H17:I18"/>
    <mergeCell ref="D4:E4"/>
    <mergeCell ref="D5:E5"/>
    <mergeCell ref="D6:E6"/>
    <mergeCell ref="D9:E9"/>
    <mergeCell ref="D10:E10"/>
    <mergeCell ref="D11:E11"/>
    <mergeCell ref="D12:E12"/>
    <mergeCell ref="D17:E17"/>
  </mergeCells>
  <printOptions horizontalCentered="1" verticalCentered="1"/>
  <pageMargins left="0.7874015748031497" right="0.7874015748031497" top="0.984251968503937" bottom="0.984251968503937" header="0.5118110236220472" footer="0.7086614173228347"/>
  <pageSetup blackAndWhite="1" horizontalDpi="360" verticalDpi="360" orientation="landscape" paperSize="9" r:id="rId2"/>
  <drawing r:id="rId1"/>
</worksheet>
</file>

<file path=xl/worksheets/sheet16.xml><?xml version="1.0" encoding="utf-8"?>
<worksheet xmlns="http://schemas.openxmlformats.org/spreadsheetml/2006/main" xmlns:r="http://schemas.openxmlformats.org/officeDocument/2006/relationships">
  <sheetPr codeName="Foglio17">
    <tabColor indexed="24"/>
  </sheetPr>
  <dimension ref="A1:AJ72"/>
  <sheetViews>
    <sheetView showRowColHeaders="0" zoomScale="65" zoomScaleNormal="65" workbookViewId="0" topLeftCell="A1">
      <selection activeCell="B1" sqref="B1:P1"/>
    </sheetView>
  </sheetViews>
  <sheetFormatPr defaultColWidth="9.140625" defaultRowHeight="12.75"/>
  <cols>
    <col min="1" max="1" width="8.7109375" style="0" customWidth="1"/>
    <col min="2" max="8" width="6.7109375" style="0" customWidth="1"/>
    <col min="9" max="9" width="4.7109375" style="0" customWidth="1"/>
    <col min="10" max="16" width="6.7109375" style="0" customWidth="1"/>
  </cols>
  <sheetData>
    <row r="1" spans="1:36" ht="18.75">
      <c r="A1" s="181"/>
      <c r="B1" s="477" t="s">
        <v>100</v>
      </c>
      <c r="C1" s="477"/>
      <c r="D1" s="477"/>
      <c r="E1" s="477"/>
      <c r="F1" s="477"/>
      <c r="G1" s="477"/>
      <c r="H1" s="477"/>
      <c r="I1" s="477"/>
      <c r="J1" s="477"/>
      <c r="K1" s="477"/>
      <c r="L1" s="477"/>
      <c r="M1" s="477"/>
      <c r="N1" s="477"/>
      <c r="O1" s="477"/>
      <c r="P1" s="477"/>
      <c r="Q1" s="183"/>
      <c r="R1" s="184"/>
      <c r="S1" s="184"/>
      <c r="T1" s="184"/>
      <c r="U1" s="184"/>
      <c r="V1" s="184"/>
      <c r="W1" s="184"/>
      <c r="X1" s="184"/>
      <c r="Y1" s="73"/>
      <c r="Z1" s="73"/>
      <c r="AA1" s="73"/>
      <c r="AB1" s="73"/>
      <c r="AC1" s="73"/>
      <c r="AD1" s="73"/>
      <c r="AE1" s="73"/>
      <c r="AF1" s="73"/>
      <c r="AG1" s="73"/>
      <c r="AH1" s="73"/>
      <c r="AI1" s="73"/>
      <c r="AJ1" s="73"/>
    </row>
    <row r="2" spans="1:36" ht="13.5" thickBot="1">
      <c r="A2" s="73"/>
      <c r="B2" s="478" t="s">
        <v>14</v>
      </c>
      <c r="C2" s="478"/>
      <c r="D2" s="478"/>
      <c r="E2" s="478"/>
      <c r="F2" s="478"/>
      <c r="G2" s="478"/>
      <c r="H2" s="478"/>
      <c r="I2" s="185"/>
      <c r="J2" s="478" t="s">
        <v>15</v>
      </c>
      <c r="K2" s="478"/>
      <c r="L2" s="478"/>
      <c r="M2" s="478"/>
      <c r="N2" s="478"/>
      <c r="O2" s="478"/>
      <c r="P2" s="478"/>
      <c r="Q2" s="186"/>
      <c r="R2" s="187"/>
      <c r="S2" s="184"/>
      <c r="T2" s="184"/>
      <c r="U2" s="184"/>
      <c r="V2" s="184"/>
      <c r="W2" s="184"/>
      <c r="X2" s="184"/>
      <c r="Y2" s="73"/>
      <c r="Z2" s="73"/>
      <c r="AA2" s="73"/>
      <c r="AB2" s="73"/>
      <c r="AC2" s="73"/>
      <c r="AD2" s="73"/>
      <c r="AE2" s="73"/>
      <c r="AF2" s="73"/>
      <c r="AG2" s="73"/>
      <c r="AH2" s="73"/>
      <c r="AI2" s="73"/>
      <c r="AJ2" s="73"/>
    </row>
    <row r="3" spans="1:36" ht="13.5" thickBot="1">
      <c r="A3" s="73"/>
      <c r="B3" s="188" t="s">
        <v>101</v>
      </c>
      <c r="C3" s="188" t="s">
        <v>102</v>
      </c>
      <c r="D3" s="188" t="s">
        <v>103</v>
      </c>
      <c r="E3" s="188" t="s">
        <v>104</v>
      </c>
      <c r="F3" s="188" t="s">
        <v>105</v>
      </c>
      <c r="G3" s="188" t="s">
        <v>106</v>
      </c>
      <c r="H3" s="189" t="s">
        <v>107</v>
      </c>
      <c r="I3" s="190"/>
      <c r="J3" s="188" t="s">
        <v>101</v>
      </c>
      <c r="K3" s="188" t="s">
        <v>102</v>
      </c>
      <c r="L3" s="188" t="s">
        <v>103</v>
      </c>
      <c r="M3" s="188" t="s">
        <v>104</v>
      </c>
      <c r="N3" s="188" t="s">
        <v>105</v>
      </c>
      <c r="O3" s="188" t="s">
        <v>106</v>
      </c>
      <c r="P3" s="189" t="s">
        <v>107</v>
      </c>
      <c r="Q3" s="191"/>
      <c r="R3" s="187"/>
      <c r="S3" s="184"/>
      <c r="T3" s="184"/>
      <c r="U3" s="184"/>
      <c r="V3" s="184"/>
      <c r="W3" s="184"/>
      <c r="X3" s="184"/>
      <c r="Y3" s="73"/>
      <c r="Z3" s="73"/>
      <c r="AA3" s="73"/>
      <c r="AB3" s="73"/>
      <c r="AC3" s="73"/>
      <c r="AD3" s="73"/>
      <c r="AE3" s="73"/>
      <c r="AF3" s="73"/>
      <c r="AG3" s="73"/>
      <c r="AH3" s="73"/>
      <c r="AI3" s="73"/>
      <c r="AJ3" s="73"/>
    </row>
    <row r="4" spans="1:36" ht="12.75">
      <c r="A4" s="73"/>
      <c r="B4" s="192" t="s">
        <v>108</v>
      </c>
      <c r="C4" s="192" t="s">
        <v>108</v>
      </c>
      <c r="D4" s="192" t="s">
        <v>108</v>
      </c>
      <c r="E4" s="192" t="s">
        <v>108</v>
      </c>
      <c r="F4" s="192" t="s">
        <v>108</v>
      </c>
      <c r="G4" s="192" t="s">
        <v>108</v>
      </c>
      <c r="H4" s="193">
        <v>1</v>
      </c>
      <c r="I4" s="194"/>
      <c r="J4" s="192" t="s">
        <v>108</v>
      </c>
      <c r="K4" s="192" t="s">
        <v>108</v>
      </c>
      <c r="L4" s="192">
        <v>1</v>
      </c>
      <c r="M4" s="192">
        <v>2</v>
      </c>
      <c r="N4" s="192">
        <v>3</v>
      </c>
      <c r="O4" s="192">
        <v>4</v>
      </c>
      <c r="P4" s="193">
        <v>5</v>
      </c>
      <c r="Q4" s="191"/>
      <c r="R4" s="187"/>
      <c r="S4" s="184"/>
      <c r="T4" s="184"/>
      <c r="U4" s="184"/>
      <c r="V4" s="184"/>
      <c r="W4" s="184"/>
      <c r="X4" s="184"/>
      <c r="Y4" s="73"/>
      <c r="Z4" s="73"/>
      <c r="AA4" s="73"/>
      <c r="AB4" s="73"/>
      <c r="AC4" s="73"/>
      <c r="AD4" s="73"/>
      <c r="AE4" s="73"/>
      <c r="AF4" s="73"/>
      <c r="AG4" s="73"/>
      <c r="AH4" s="73"/>
      <c r="AI4" s="73"/>
      <c r="AJ4" s="73"/>
    </row>
    <row r="5" spans="1:36" ht="12.75">
      <c r="A5" s="73"/>
      <c r="B5" s="195">
        <v>2</v>
      </c>
      <c r="C5" s="195">
        <v>3</v>
      </c>
      <c r="D5" s="195">
        <v>4</v>
      </c>
      <c r="E5" s="195">
        <v>5</v>
      </c>
      <c r="F5" s="196">
        <v>6</v>
      </c>
      <c r="G5" s="195">
        <v>7</v>
      </c>
      <c r="H5" s="197">
        <v>8</v>
      </c>
      <c r="I5" s="194"/>
      <c r="J5" s="195">
        <v>6</v>
      </c>
      <c r="K5" s="195">
        <v>7</v>
      </c>
      <c r="L5" s="195">
        <v>8</v>
      </c>
      <c r="M5" s="195">
        <v>9</v>
      </c>
      <c r="N5" s="195">
        <v>10</v>
      </c>
      <c r="O5" s="195">
        <v>11</v>
      </c>
      <c r="P5" s="197">
        <v>12</v>
      </c>
      <c r="Q5" s="191"/>
      <c r="R5" s="187"/>
      <c r="S5" s="184"/>
      <c r="T5" s="184"/>
      <c r="U5" s="184"/>
      <c r="V5" s="184"/>
      <c r="W5" s="184"/>
      <c r="X5" s="184"/>
      <c r="Y5" s="73"/>
      <c r="Z5" s="73"/>
      <c r="AA5" s="73"/>
      <c r="AB5" s="73"/>
      <c r="AC5" s="73"/>
      <c r="AD5" s="73"/>
      <c r="AE5" s="73"/>
      <c r="AF5" s="73"/>
      <c r="AG5" s="73"/>
      <c r="AH5" s="73"/>
      <c r="AI5" s="73"/>
      <c r="AJ5" s="73"/>
    </row>
    <row r="6" spans="1:36" ht="12.75">
      <c r="A6" s="73"/>
      <c r="B6" s="195">
        <v>9</v>
      </c>
      <c r="C6" s="195">
        <v>10</v>
      </c>
      <c r="D6" s="195">
        <v>11</v>
      </c>
      <c r="E6" s="195">
        <v>12</v>
      </c>
      <c r="F6" s="195">
        <v>13</v>
      </c>
      <c r="G6" s="195">
        <v>14</v>
      </c>
      <c r="H6" s="197">
        <v>15</v>
      </c>
      <c r="I6" s="194"/>
      <c r="J6" s="195">
        <v>13</v>
      </c>
      <c r="K6" s="195">
        <v>14</v>
      </c>
      <c r="L6" s="195">
        <v>15</v>
      </c>
      <c r="M6" s="195">
        <v>16</v>
      </c>
      <c r="N6" s="195">
        <v>17</v>
      </c>
      <c r="O6" s="195">
        <v>18</v>
      </c>
      <c r="P6" s="197">
        <v>19</v>
      </c>
      <c r="Q6" s="191"/>
      <c r="R6" s="187"/>
      <c r="S6" s="184"/>
      <c r="T6" s="184"/>
      <c r="U6" s="184"/>
      <c r="V6" s="184"/>
      <c r="W6" s="184"/>
      <c r="X6" s="184"/>
      <c r="Y6" s="73"/>
      <c r="Z6" s="73"/>
      <c r="AA6" s="73"/>
      <c r="AB6" s="73"/>
      <c r="AC6" s="73"/>
      <c r="AD6" s="73"/>
      <c r="AE6" s="73"/>
      <c r="AF6" s="73"/>
      <c r="AG6" s="73"/>
      <c r="AH6" s="73"/>
      <c r="AI6" s="73"/>
      <c r="AJ6" s="73"/>
    </row>
    <row r="7" spans="1:36" ht="12.75">
      <c r="A7" s="73"/>
      <c r="B7" s="195">
        <v>16</v>
      </c>
      <c r="C7" s="195">
        <v>17</v>
      </c>
      <c r="D7" s="195">
        <v>18</v>
      </c>
      <c r="E7" s="195">
        <v>19</v>
      </c>
      <c r="F7" s="195">
        <v>20</v>
      </c>
      <c r="G7" s="195">
        <v>21</v>
      </c>
      <c r="H7" s="197">
        <v>22</v>
      </c>
      <c r="I7" s="194"/>
      <c r="J7" s="195">
        <v>20</v>
      </c>
      <c r="K7" s="195">
        <v>21</v>
      </c>
      <c r="L7" s="195">
        <v>22</v>
      </c>
      <c r="M7" s="195">
        <v>23</v>
      </c>
      <c r="N7" s="195">
        <v>24</v>
      </c>
      <c r="O7" s="195">
        <v>25</v>
      </c>
      <c r="P7" s="197">
        <v>26</v>
      </c>
      <c r="Q7" s="191"/>
      <c r="R7" s="187"/>
      <c r="S7" s="184"/>
      <c r="T7" s="184"/>
      <c r="U7" s="184"/>
      <c r="V7" s="184"/>
      <c r="W7" s="184"/>
      <c r="X7" s="184"/>
      <c r="Y7" s="73"/>
      <c r="Z7" s="73"/>
      <c r="AA7" s="73"/>
      <c r="AB7" s="73"/>
      <c r="AC7" s="73"/>
      <c r="AD7" s="73"/>
      <c r="AE7" s="73"/>
      <c r="AF7" s="73"/>
      <c r="AG7" s="73"/>
      <c r="AH7" s="73"/>
      <c r="AI7" s="73"/>
      <c r="AJ7" s="73"/>
    </row>
    <row r="8" spans="1:36" ht="12.75">
      <c r="A8" s="73"/>
      <c r="B8" s="195">
        <v>23</v>
      </c>
      <c r="C8" s="195">
        <v>24</v>
      </c>
      <c r="D8" s="195">
        <v>25</v>
      </c>
      <c r="E8" s="195">
        <v>26</v>
      </c>
      <c r="F8" s="195">
        <v>27</v>
      </c>
      <c r="G8" s="195">
        <v>28</v>
      </c>
      <c r="H8" s="197">
        <v>29</v>
      </c>
      <c r="I8" s="194"/>
      <c r="J8" s="195">
        <v>27</v>
      </c>
      <c r="K8" s="195">
        <v>28</v>
      </c>
      <c r="L8" s="198" t="s">
        <v>108</v>
      </c>
      <c r="M8" s="199" t="s">
        <v>108</v>
      </c>
      <c r="N8" s="199" t="s">
        <v>108</v>
      </c>
      <c r="O8" s="199" t="s">
        <v>108</v>
      </c>
      <c r="P8" s="200" t="s">
        <v>108</v>
      </c>
      <c r="Q8" s="191"/>
      <c r="R8" s="187"/>
      <c r="S8" s="184"/>
      <c r="T8" s="184"/>
      <c r="U8" s="184"/>
      <c r="V8" s="184"/>
      <c r="W8" s="184"/>
      <c r="X8" s="184"/>
      <c r="Y8" s="73"/>
      <c r="Z8" s="73"/>
      <c r="AA8" s="73"/>
      <c r="AB8" s="73"/>
      <c r="AC8" s="73"/>
      <c r="AD8" s="73"/>
      <c r="AE8" s="73"/>
      <c r="AF8" s="73"/>
      <c r="AG8" s="73"/>
      <c r="AH8" s="73"/>
      <c r="AI8" s="73"/>
      <c r="AJ8" s="73"/>
    </row>
    <row r="9" spans="1:36" ht="12.75">
      <c r="A9" s="73"/>
      <c r="B9" s="195">
        <v>30</v>
      </c>
      <c r="C9" s="195">
        <v>31</v>
      </c>
      <c r="D9" s="201" t="s">
        <v>108</v>
      </c>
      <c r="E9" s="201" t="s">
        <v>108</v>
      </c>
      <c r="F9" s="201" t="s">
        <v>108</v>
      </c>
      <c r="G9" s="201" t="s">
        <v>108</v>
      </c>
      <c r="H9" s="202" t="s">
        <v>108</v>
      </c>
      <c r="I9" s="202"/>
      <c r="J9" s="203"/>
      <c r="K9" s="203"/>
      <c r="L9" s="203"/>
      <c r="M9" s="203"/>
      <c r="N9" s="203"/>
      <c r="O9" s="203"/>
      <c r="P9" s="203"/>
      <c r="Q9" s="204"/>
      <c r="R9" s="187"/>
      <c r="S9" s="184"/>
      <c r="T9" s="184"/>
      <c r="U9" s="184"/>
      <c r="V9" s="184"/>
      <c r="W9" s="184"/>
      <c r="X9" s="184"/>
      <c r="Y9" s="73"/>
      <c r="Z9" s="73"/>
      <c r="AA9" s="73"/>
      <c r="AB9" s="73"/>
      <c r="AC9" s="73"/>
      <c r="AD9" s="73"/>
      <c r="AE9" s="73"/>
      <c r="AF9" s="73"/>
      <c r="AG9" s="73"/>
      <c r="AH9" s="73"/>
      <c r="AI9" s="73"/>
      <c r="AJ9" s="73"/>
    </row>
    <row r="10" spans="1:36" ht="12.75">
      <c r="A10" s="73"/>
      <c r="B10" s="205"/>
      <c r="C10" s="205"/>
      <c r="D10" s="201"/>
      <c r="E10" s="201"/>
      <c r="F10" s="201"/>
      <c r="G10" s="201"/>
      <c r="H10" s="202"/>
      <c r="I10" s="202"/>
      <c r="J10" s="202"/>
      <c r="K10" s="202"/>
      <c r="L10" s="202"/>
      <c r="M10" s="202"/>
      <c r="N10" s="202"/>
      <c r="O10" s="202"/>
      <c r="P10" s="202"/>
      <c r="Q10" s="204"/>
      <c r="R10" s="187"/>
      <c r="S10" s="187"/>
      <c r="T10" s="187"/>
      <c r="U10" s="187"/>
      <c r="V10" s="187"/>
      <c r="W10" s="187"/>
      <c r="X10" s="187"/>
      <c r="Y10" s="73"/>
      <c r="Z10" s="73"/>
      <c r="AA10" s="73"/>
      <c r="AB10" s="73"/>
      <c r="AC10" s="73"/>
      <c r="AD10" s="73"/>
      <c r="AE10" s="73"/>
      <c r="AF10" s="73"/>
      <c r="AG10" s="73"/>
      <c r="AH10" s="73"/>
      <c r="AI10" s="73"/>
      <c r="AJ10" s="73"/>
    </row>
    <row r="11" spans="1:36" ht="13.5" thickBot="1">
      <c r="A11" s="73"/>
      <c r="B11" s="478" t="s">
        <v>16</v>
      </c>
      <c r="C11" s="478"/>
      <c r="D11" s="478"/>
      <c r="E11" s="478"/>
      <c r="F11" s="478"/>
      <c r="G11" s="478"/>
      <c r="H11" s="478"/>
      <c r="I11" s="201"/>
      <c r="J11" s="478" t="s">
        <v>17</v>
      </c>
      <c r="K11" s="478"/>
      <c r="L11" s="478"/>
      <c r="M11" s="478"/>
      <c r="N11" s="478"/>
      <c r="O11" s="478"/>
      <c r="P11" s="478"/>
      <c r="Q11" s="186"/>
      <c r="R11" s="187"/>
      <c r="S11" s="184"/>
      <c r="T11" s="184"/>
      <c r="U11" s="184"/>
      <c r="V11" s="184"/>
      <c r="W11" s="184"/>
      <c r="X11" s="184"/>
      <c r="Y11" s="73"/>
      <c r="Z11" s="73"/>
      <c r="AA11" s="73"/>
      <c r="AB11" s="73"/>
      <c r="AC11" s="73"/>
      <c r="AD11" s="73"/>
      <c r="AE11" s="73"/>
      <c r="AF11" s="73"/>
      <c r="AG11" s="73"/>
      <c r="AH11" s="73"/>
      <c r="AI11" s="73"/>
      <c r="AJ11" s="73"/>
    </row>
    <row r="12" spans="1:36" ht="13.5" thickBot="1">
      <c r="A12" s="73"/>
      <c r="B12" s="188" t="s">
        <v>101</v>
      </c>
      <c r="C12" s="188" t="s">
        <v>102</v>
      </c>
      <c r="D12" s="188" t="s">
        <v>103</v>
      </c>
      <c r="E12" s="188" t="s">
        <v>104</v>
      </c>
      <c r="F12" s="188" t="s">
        <v>105</v>
      </c>
      <c r="G12" s="188" t="s">
        <v>106</v>
      </c>
      <c r="H12" s="189" t="s">
        <v>107</v>
      </c>
      <c r="I12" s="194"/>
      <c r="J12" s="188" t="s">
        <v>101</v>
      </c>
      <c r="K12" s="188" t="s">
        <v>102</v>
      </c>
      <c r="L12" s="188" t="s">
        <v>103</v>
      </c>
      <c r="M12" s="188" t="s">
        <v>104</v>
      </c>
      <c r="N12" s="188" t="s">
        <v>105</v>
      </c>
      <c r="O12" s="188" t="s">
        <v>106</v>
      </c>
      <c r="P12" s="189" t="s">
        <v>107</v>
      </c>
      <c r="Q12" s="191"/>
      <c r="R12" s="187"/>
      <c r="S12" s="184"/>
      <c r="T12" s="184"/>
      <c r="U12" s="184"/>
      <c r="V12" s="184"/>
      <c r="W12" s="184"/>
      <c r="X12" s="184"/>
      <c r="Y12" s="73"/>
      <c r="Z12" s="73"/>
      <c r="AA12" s="73"/>
      <c r="AB12" s="73"/>
      <c r="AC12" s="73"/>
      <c r="AD12" s="73"/>
      <c r="AE12" s="73"/>
      <c r="AF12" s="73"/>
      <c r="AG12" s="73"/>
      <c r="AH12" s="73"/>
      <c r="AI12" s="73"/>
      <c r="AJ12" s="73"/>
    </row>
    <row r="13" spans="1:36" ht="12.75">
      <c r="A13" s="73"/>
      <c r="B13" s="192" t="s">
        <v>108</v>
      </c>
      <c r="C13" s="192" t="s">
        <v>108</v>
      </c>
      <c r="D13" s="192">
        <v>1</v>
      </c>
      <c r="E13" s="192">
        <v>2</v>
      </c>
      <c r="F13" s="192">
        <v>3</v>
      </c>
      <c r="G13" s="192">
        <v>4</v>
      </c>
      <c r="H13" s="193">
        <v>5</v>
      </c>
      <c r="I13" s="194"/>
      <c r="J13" s="192" t="s">
        <v>108</v>
      </c>
      <c r="K13" s="192" t="s">
        <v>108</v>
      </c>
      <c r="L13" s="192" t="s">
        <v>108</v>
      </c>
      <c r="M13" s="192" t="s">
        <v>108</v>
      </c>
      <c r="N13" s="192" t="s">
        <v>108</v>
      </c>
      <c r="O13" s="192">
        <v>1</v>
      </c>
      <c r="P13" s="193">
        <v>2</v>
      </c>
      <c r="Q13" s="191"/>
      <c r="R13" s="187"/>
      <c r="S13" s="184"/>
      <c r="T13" s="184"/>
      <c r="U13" s="184"/>
      <c r="V13" s="184"/>
      <c r="W13" s="184"/>
      <c r="X13" s="184"/>
      <c r="Y13" s="73"/>
      <c r="Z13" s="73"/>
      <c r="AA13" s="73"/>
      <c r="AB13" s="73"/>
      <c r="AC13" s="73"/>
      <c r="AD13" s="73"/>
      <c r="AE13" s="73"/>
      <c r="AF13" s="73"/>
      <c r="AG13" s="73"/>
      <c r="AH13" s="73"/>
      <c r="AI13" s="73"/>
      <c r="AJ13" s="73"/>
    </row>
    <row r="14" spans="1:36" ht="12.75">
      <c r="A14" s="73"/>
      <c r="B14" s="195">
        <v>6</v>
      </c>
      <c r="C14" s="195">
        <v>7</v>
      </c>
      <c r="D14" s="195">
        <v>8</v>
      </c>
      <c r="E14" s="195">
        <v>9</v>
      </c>
      <c r="F14" s="195">
        <v>10</v>
      </c>
      <c r="G14" s="195">
        <v>11</v>
      </c>
      <c r="H14" s="197">
        <v>12</v>
      </c>
      <c r="I14" s="194"/>
      <c r="J14" s="195">
        <v>3</v>
      </c>
      <c r="K14" s="195">
        <v>4</v>
      </c>
      <c r="L14" s="195">
        <v>5</v>
      </c>
      <c r="M14" s="195">
        <v>6</v>
      </c>
      <c r="N14" s="195">
        <v>7</v>
      </c>
      <c r="O14" s="195">
        <v>8</v>
      </c>
      <c r="P14" s="197">
        <v>9</v>
      </c>
      <c r="Q14" s="191"/>
      <c r="R14" s="187"/>
      <c r="S14" s="184"/>
      <c r="T14" s="184"/>
      <c r="U14" s="184"/>
      <c r="V14" s="184"/>
      <c r="W14" s="184"/>
      <c r="X14" s="184"/>
      <c r="Y14" s="73"/>
      <c r="Z14" s="73"/>
      <c r="AA14" s="73"/>
      <c r="AB14" s="73"/>
      <c r="AC14" s="73"/>
      <c r="AD14" s="73"/>
      <c r="AE14" s="73"/>
      <c r="AF14" s="73"/>
      <c r="AG14" s="73"/>
      <c r="AH14" s="73"/>
      <c r="AI14" s="73"/>
      <c r="AJ14" s="73"/>
    </row>
    <row r="15" spans="1:36" ht="12.75">
      <c r="A15" s="73"/>
      <c r="B15" s="195">
        <v>13</v>
      </c>
      <c r="C15" s="195">
        <v>14</v>
      </c>
      <c r="D15" s="195">
        <v>15</v>
      </c>
      <c r="E15" s="195">
        <v>16</v>
      </c>
      <c r="F15" s="195">
        <v>17</v>
      </c>
      <c r="G15" s="195">
        <v>18</v>
      </c>
      <c r="H15" s="197">
        <v>19</v>
      </c>
      <c r="I15" s="194"/>
      <c r="J15" s="195">
        <v>10</v>
      </c>
      <c r="K15" s="195">
        <v>11</v>
      </c>
      <c r="L15" s="195">
        <v>12</v>
      </c>
      <c r="M15" s="195">
        <v>13</v>
      </c>
      <c r="N15" s="195">
        <v>14</v>
      </c>
      <c r="O15" s="195">
        <v>15</v>
      </c>
      <c r="P15" s="197">
        <v>16</v>
      </c>
      <c r="Q15" s="191"/>
      <c r="R15" s="187"/>
      <c r="S15" s="184"/>
      <c r="T15" s="184"/>
      <c r="U15" s="184"/>
      <c r="V15" s="184"/>
      <c r="W15" s="184"/>
      <c r="X15" s="184"/>
      <c r="Y15" s="73"/>
      <c r="Z15" s="73"/>
      <c r="AA15" s="73"/>
      <c r="AB15" s="73"/>
      <c r="AC15" s="73"/>
      <c r="AD15" s="73"/>
      <c r="AE15" s="73"/>
      <c r="AF15" s="73"/>
      <c r="AG15" s="73"/>
      <c r="AH15" s="73"/>
      <c r="AI15" s="73"/>
      <c r="AJ15" s="73"/>
    </row>
    <row r="16" spans="1:36" ht="12.75">
      <c r="A16" s="73"/>
      <c r="B16" s="195">
        <v>20</v>
      </c>
      <c r="C16" s="195">
        <v>21</v>
      </c>
      <c r="D16" s="195">
        <v>22</v>
      </c>
      <c r="E16" s="195">
        <v>23</v>
      </c>
      <c r="F16" s="195">
        <v>24</v>
      </c>
      <c r="G16" s="195">
        <v>25</v>
      </c>
      <c r="H16" s="197">
        <v>26</v>
      </c>
      <c r="I16" s="194"/>
      <c r="J16" s="196">
        <v>17</v>
      </c>
      <c r="K16" s="195">
        <v>18</v>
      </c>
      <c r="L16" s="195">
        <v>19</v>
      </c>
      <c r="M16" s="195">
        <v>20</v>
      </c>
      <c r="N16" s="195">
        <v>21</v>
      </c>
      <c r="O16" s="195">
        <v>22</v>
      </c>
      <c r="P16" s="197">
        <v>23</v>
      </c>
      <c r="Q16" s="191"/>
      <c r="R16" s="187"/>
      <c r="S16" s="184"/>
      <c r="T16" s="184"/>
      <c r="U16" s="184"/>
      <c r="V16" s="184"/>
      <c r="W16" s="184"/>
      <c r="X16" s="184"/>
      <c r="Y16" s="73"/>
      <c r="Z16" s="73"/>
      <c r="AA16" s="73"/>
      <c r="AB16" s="73"/>
      <c r="AC16" s="73"/>
      <c r="AD16" s="73"/>
      <c r="AE16" s="73"/>
      <c r="AF16" s="73"/>
      <c r="AG16" s="73"/>
      <c r="AH16" s="73"/>
      <c r="AI16" s="73"/>
      <c r="AJ16" s="73"/>
    </row>
    <row r="17" spans="1:36" ht="12.75">
      <c r="A17" s="73"/>
      <c r="B17" s="195">
        <v>27</v>
      </c>
      <c r="C17" s="195">
        <v>28</v>
      </c>
      <c r="D17" s="195">
        <v>29</v>
      </c>
      <c r="E17" s="195">
        <v>30</v>
      </c>
      <c r="F17" s="195">
        <v>31</v>
      </c>
      <c r="G17" s="198" t="s">
        <v>108</v>
      </c>
      <c r="H17" s="200" t="s">
        <v>108</v>
      </c>
      <c r="I17" s="206"/>
      <c r="J17" s="195">
        <v>24</v>
      </c>
      <c r="K17" s="196">
        <v>25</v>
      </c>
      <c r="L17" s="195">
        <v>26</v>
      </c>
      <c r="M17" s="195">
        <v>27</v>
      </c>
      <c r="N17" s="195">
        <v>28</v>
      </c>
      <c r="O17" s="195">
        <v>29</v>
      </c>
      <c r="P17" s="197">
        <v>30</v>
      </c>
      <c r="Q17" s="191"/>
      <c r="R17" s="187"/>
      <c r="S17" s="184"/>
      <c r="T17" s="184"/>
      <c r="U17" s="184"/>
      <c r="V17" s="184"/>
      <c r="W17" s="184"/>
      <c r="X17" s="184"/>
      <c r="Y17" s="73"/>
      <c r="Z17" s="73"/>
      <c r="AA17" s="73"/>
      <c r="AB17" s="73"/>
      <c r="AC17" s="73"/>
      <c r="AD17" s="73"/>
      <c r="AE17" s="73"/>
      <c r="AF17" s="73"/>
      <c r="AG17" s="73"/>
      <c r="AH17" s="73"/>
      <c r="AI17" s="73"/>
      <c r="AJ17" s="73"/>
    </row>
    <row r="18" spans="1:36" ht="12.75">
      <c r="A18" s="73"/>
      <c r="B18" s="201" t="s">
        <v>108</v>
      </c>
      <c r="C18" s="201" t="s">
        <v>108</v>
      </c>
      <c r="D18" s="201" t="s">
        <v>108</v>
      </c>
      <c r="E18" s="201" t="s">
        <v>108</v>
      </c>
      <c r="F18" s="201" t="s">
        <v>108</v>
      </c>
      <c r="G18" s="201" t="s">
        <v>108</v>
      </c>
      <c r="H18" s="202" t="s">
        <v>108</v>
      </c>
      <c r="I18" s="202"/>
      <c r="J18" s="202"/>
      <c r="K18" s="202"/>
      <c r="L18" s="202"/>
      <c r="M18" s="202"/>
      <c r="N18" s="202"/>
      <c r="O18" s="202"/>
      <c r="P18" s="202"/>
      <c r="Q18" s="204"/>
      <c r="R18" s="187"/>
      <c r="S18" s="187" t="s">
        <v>108</v>
      </c>
      <c r="T18" s="187" t="s">
        <v>108</v>
      </c>
      <c r="U18" s="187" t="s">
        <v>108</v>
      </c>
      <c r="V18" s="187" t="s">
        <v>108</v>
      </c>
      <c r="W18" s="187" t="s">
        <v>108</v>
      </c>
      <c r="X18" s="187" t="s">
        <v>108</v>
      </c>
      <c r="Y18" s="73"/>
      <c r="Z18" s="73"/>
      <c r="AA18" s="73"/>
      <c r="AB18" s="73"/>
      <c r="AC18" s="73"/>
      <c r="AD18" s="73"/>
      <c r="AE18" s="73"/>
      <c r="AF18" s="73"/>
      <c r="AG18" s="73"/>
      <c r="AH18" s="73"/>
      <c r="AI18" s="73"/>
      <c r="AJ18" s="73"/>
    </row>
    <row r="19" spans="1:36" ht="13.5" thickBot="1">
      <c r="A19" s="73"/>
      <c r="B19" s="478" t="s">
        <v>18</v>
      </c>
      <c r="C19" s="478"/>
      <c r="D19" s="478"/>
      <c r="E19" s="478"/>
      <c r="F19" s="478"/>
      <c r="G19" s="478"/>
      <c r="H19" s="478"/>
      <c r="I19" s="202"/>
      <c r="J19" s="478" t="s">
        <v>19</v>
      </c>
      <c r="K19" s="478"/>
      <c r="L19" s="478"/>
      <c r="M19" s="478"/>
      <c r="N19" s="478"/>
      <c r="O19" s="478"/>
      <c r="P19" s="478"/>
      <c r="Q19" s="204"/>
      <c r="R19" s="187"/>
      <c r="S19" s="187"/>
      <c r="T19" s="187"/>
      <c r="U19" s="187"/>
      <c r="V19" s="187"/>
      <c r="W19" s="187"/>
      <c r="X19" s="187"/>
      <c r="Y19" s="73"/>
      <c r="Z19" s="73"/>
      <c r="AA19" s="73"/>
      <c r="AB19" s="73"/>
      <c r="AC19" s="73"/>
      <c r="AD19" s="73"/>
      <c r="AE19" s="73"/>
      <c r="AF19" s="73"/>
      <c r="AG19" s="73"/>
      <c r="AH19" s="73"/>
      <c r="AI19" s="73"/>
      <c r="AJ19" s="73"/>
    </row>
    <row r="20" spans="1:36" ht="13.5" thickBot="1">
      <c r="A20" s="73"/>
      <c r="B20" s="188" t="s">
        <v>101</v>
      </c>
      <c r="C20" s="188" t="s">
        <v>102</v>
      </c>
      <c r="D20" s="188" t="s">
        <v>103</v>
      </c>
      <c r="E20" s="188" t="s">
        <v>104</v>
      </c>
      <c r="F20" s="188" t="s">
        <v>105</v>
      </c>
      <c r="G20" s="188" t="s">
        <v>106</v>
      </c>
      <c r="H20" s="189" t="s">
        <v>107</v>
      </c>
      <c r="I20" s="201"/>
      <c r="J20" s="188" t="s">
        <v>101</v>
      </c>
      <c r="K20" s="188" t="s">
        <v>102</v>
      </c>
      <c r="L20" s="188" t="s">
        <v>103</v>
      </c>
      <c r="M20" s="188" t="s">
        <v>104</v>
      </c>
      <c r="N20" s="188" t="s">
        <v>105</v>
      </c>
      <c r="O20" s="188" t="s">
        <v>106</v>
      </c>
      <c r="P20" s="189" t="s">
        <v>107</v>
      </c>
      <c r="Q20" s="186"/>
      <c r="R20" s="187"/>
      <c r="S20" s="184"/>
      <c r="T20" s="184"/>
      <c r="U20" s="184"/>
      <c r="V20" s="184"/>
      <c r="W20" s="184"/>
      <c r="X20" s="184"/>
      <c r="Y20" s="73"/>
      <c r="Z20" s="73"/>
      <c r="AA20" s="73"/>
      <c r="AB20" s="73"/>
      <c r="AC20" s="73"/>
      <c r="AD20" s="73"/>
      <c r="AE20" s="73"/>
      <c r="AF20" s="73"/>
      <c r="AG20" s="73"/>
      <c r="AH20" s="73"/>
      <c r="AI20" s="73"/>
      <c r="AJ20" s="73"/>
    </row>
    <row r="21" spans="1:36" ht="12.75">
      <c r="A21" s="73"/>
      <c r="B21" s="207">
        <v>1</v>
      </c>
      <c r="C21" s="192">
        <v>2</v>
      </c>
      <c r="D21" s="192">
        <v>3</v>
      </c>
      <c r="E21" s="192">
        <v>4</v>
      </c>
      <c r="F21" s="192">
        <v>5</v>
      </c>
      <c r="G21" s="192">
        <v>6</v>
      </c>
      <c r="H21" s="193">
        <v>7</v>
      </c>
      <c r="I21" s="194"/>
      <c r="J21" s="208" t="s">
        <v>108</v>
      </c>
      <c r="K21" s="192" t="s">
        <v>108</v>
      </c>
      <c r="L21" s="192" t="s">
        <v>108</v>
      </c>
      <c r="M21" s="192">
        <v>1</v>
      </c>
      <c r="N21" s="207">
        <v>2</v>
      </c>
      <c r="O21" s="192">
        <v>3</v>
      </c>
      <c r="P21" s="193">
        <v>4</v>
      </c>
      <c r="Q21" s="191"/>
      <c r="R21" s="187"/>
      <c r="S21" s="184"/>
      <c r="T21" s="184"/>
      <c r="U21" s="184"/>
      <c r="V21" s="184"/>
      <c r="W21" s="184"/>
      <c r="X21" s="184"/>
      <c r="Y21" s="73"/>
      <c r="Z21" s="73"/>
      <c r="AA21" s="73"/>
      <c r="AB21" s="73"/>
      <c r="AC21" s="73"/>
      <c r="AD21" s="73"/>
      <c r="AE21" s="73"/>
      <c r="AF21" s="73"/>
      <c r="AG21" s="73"/>
      <c r="AH21" s="73"/>
      <c r="AI21" s="73"/>
      <c r="AJ21" s="73"/>
    </row>
    <row r="22" spans="1:36" ht="12.75">
      <c r="A22" s="73"/>
      <c r="B22" s="195">
        <v>8</v>
      </c>
      <c r="C22" s="195">
        <v>9</v>
      </c>
      <c r="D22" s="195">
        <v>10</v>
      </c>
      <c r="E22" s="195">
        <v>11</v>
      </c>
      <c r="F22" s="195">
        <v>12</v>
      </c>
      <c r="G22" s="195">
        <v>13</v>
      </c>
      <c r="H22" s="197">
        <v>14</v>
      </c>
      <c r="I22" s="194"/>
      <c r="J22" s="195">
        <v>5</v>
      </c>
      <c r="K22" s="195">
        <v>6</v>
      </c>
      <c r="L22" s="195">
        <v>7</v>
      </c>
      <c r="M22" s="195">
        <v>8</v>
      </c>
      <c r="N22" s="195">
        <v>9</v>
      </c>
      <c r="O22" s="195">
        <v>10</v>
      </c>
      <c r="P22" s="197">
        <v>11</v>
      </c>
      <c r="Q22" s="191"/>
      <c r="R22" s="187"/>
      <c r="S22" s="184"/>
      <c r="T22" s="184"/>
      <c r="U22" s="184"/>
      <c r="V22" s="184"/>
      <c r="W22" s="184"/>
      <c r="X22" s="184"/>
      <c r="Y22" s="73"/>
      <c r="Z22" s="73"/>
      <c r="AA22" s="73"/>
      <c r="AB22" s="73"/>
      <c r="AC22" s="73"/>
      <c r="AD22" s="73"/>
      <c r="AE22" s="73"/>
      <c r="AF22" s="73"/>
      <c r="AG22" s="73"/>
      <c r="AH22" s="73"/>
      <c r="AI22" s="73"/>
      <c r="AJ22" s="73"/>
    </row>
    <row r="23" spans="1:36" ht="12.75">
      <c r="A23" s="73"/>
      <c r="B23" s="195">
        <v>15</v>
      </c>
      <c r="C23" s="195">
        <v>16</v>
      </c>
      <c r="D23" s="195">
        <v>17</v>
      </c>
      <c r="E23" s="195">
        <v>18</v>
      </c>
      <c r="F23" s="195">
        <v>19</v>
      </c>
      <c r="G23" s="195">
        <v>20</v>
      </c>
      <c r="H23" s="197">
        <v>21</v>
      </c>
      <c r="I23" s="194"/>
      <c r="J23" s="195">
        <v>12</v>
      </c>
      <c r="K23" s="195">
        <v>13</v>
      </c>
      <c r="L23" s="195">
        <v>14</v>
      </c>
      <c r="M23" s="195">
        <v>15</v>
      </c>
      <c r="N23" s="195">
        <v>16</v>
      </c>
      <c r="O23" s="195">
        <v>17</v>
      </c>
      <c r="P23" s="197">
        <v>18</v>
      </c>
      <c r="Q23" s="191"/>
      <c r="R23" s="187"/>
      <c r="S23" s="184"/>
      <c r="T23" s="184"/>
      <c r="U23" s="184"/>
      <c r="V23" s="184"/>
      <c r="W23" s="184"/>
      <c r="X23" s="184"/>
      <c r="Y23" s="73"/>
      <c r="Z23" s="73"/>
      <c r="AA23" s="73"/>
      <c r="AB23" s="73"/>
      <c r="AC23" s="73"/>
      <c r="AD23" s="73"/>
      <c r="AE23" s="73"/>
      <c r="AF23" s="73"/>
      <c r="AG23" s="73"/>
      <c r="AH23" s="73"/>
      <c r="AI23" s="73"/>
      <c r="AJ23" s="73"/>
    </row>
    <row r="24" spans="1:36" ht="12.75">
      <c r="A24" s="73"/>
      <c r="B24" s="195">
        <v>22</v>
      </c>
      <c r="C24" s="195">
        <v>23</v>
      </c>
      <c r="D24" s="195">
        <v>24</v>
      </c>
      <c r="E24" s="195">
        <v>25</v>
      </c>
      <c r="F24" s="195">
        <v>26</v>
      </c>
      <c r="G24" s="195">
        <v>27</v>
      </c>
      <c r="H24" s="197">
        <v>28</v>
      </c>
      <c r="I24" s="194"/>
      <c r="J24" s="195">
        <v>19</v>
      </c>
      <c r="K24" s="195">
        <v>20</v>
      </c>
      <c r="L24" s="195">
        <v>21</v>
      </c>
      <c r="M24" s="195">
        <v>22</v>
      </c>
      <c r="N24" s="195">
        <v>23</v>
      </c>
      <c r="O24" s="195">
        <v>24</v>
      </c>
      <c r="P24" s="197">
        <v>25</v>
      </c>
      <c r="Q24" s="191"/>
      <c r="R24" s="187"/>
      <c r="S24" s="184"/>
      <c r="T24" s="184"/>
      <c r="U24" s="184"/>
      <c r="V24" s="184"/>
      <c r="W24" s="184"/>
      <c r="X24" s="184"/>
      <c r="Y24" s="73"/>
      <c r="Z24" s="73"/>
      <c r="AA24" s="73"/>
      <c r="AB24" s="73"/>
      <c r="AC24" s="73"/>
      <c r="AD24" s="73"/>
      <c r="AE24" s="73"/>
      <c r="AF24" s="73"/>
      <c r="AG24" s="73"/>
      <c r="AH24" s="73"/>
      <c r="AI24" s="73"/>
      <c r="AJ24" s="73"/>
    </row>
    <row r="25" spans="1:36" ht="12.75">
      <c r="A25" s="73"/>
      <c r="B25" s="195">
        <v>29</v>
      </c>
      <c r="C25" s="195">
        <v>30</v>
      </c>
      <c r="D25" s="195">
        <v>31</v>
      </c>
      <c r="E25" s="198" t="s">
        <v>108</v>
      </c>
      <c r="F25" s="199" t="s">
        <v>108</v>
      </c>
      <c r="G25" s="199" t="s">
        <v>108</v>
      </c>
      <c r="H25" s="200" t="s">
        <v>108</v>
      </c>
      <c r="I25" s="194"/>
      <c r="J25" s="195">
        <v>26</v>
      </c>
      <c r="K25" s="195">
        <v>27</v>
      </c>
      <c r="L25" s="195">
        <v>28</v>
      </c>
      <c r="M25" s="195">
        <v>29</v>
      </c>
      <c r="N25" s="195">
        <v>30</v>
      </c>
      <c r="O25" s="198" t="s">
        <v>108</v>
      </c>
      <c r="P25" s="200" t="s">
        <v>108</v>
      </c>
      <c r="Q25" s="191"/>
      <c r="R25" s="187"/>
      <c r="S25" s="184"/>
      <c r="T25" s="184"/>
      <c r="U25" s="184"/>
      <c r="V25" s="184"/>
      <c r="W25" s="184"/>
      <c r="X25" s="184"/>
      <c r="Y25" s="73"/>
      <c r="Z25" s="73"/>
      <c r="AA25" s="73"/>
      <c r="AB25" s="73"/>
      <c r="AC25" s="73"/>
      <c r="AD25" s="73"/>
      <c r="AE25" s="73"/>
      <c r="AF25" s="73"/>
      <c r="AG25" s="73"/>
      <c r="AH25" s="73"/>
      <c r="AI25" s="73"/>
      <c r="AJ25" s="73"/>
    </row>
    <row r="26" spans="1:36" ht="15.75">
      <c r="A26" s="73"/>
      <c r="B26" s="209"/>
      <c r="C26" s="209"/>
      <c r="D26" s="209"/>
      <c r="E26" s="210"/>
      <c r="F26" s="210"/>
      <c r="G26" s="210"/>
      <c r="H26" s="210"/>
      <c r="I26" s="194"/>
      <c r="J26" s="194"/>
      <c r="K26" s="194"/>
      <c r="L26" s="194"/>
      <c r="M26" s="194"/>
      <c r="N26" s="194"/>
      <c r="O26" s="194"/>
      <c r="P26" s="194"/>
      <c r="Q26" s="191"/>
      <c r="R26" s="187"/>
      <c r="S26" s="184"/>
      <c r="T26" s="184"/>
      <c r="U26" s="184"/>
      <c r="V26" s="184"/>
      <c r="W26" s="184"/>
      <c r="X26" s="184"/>
      <c r="Y26" s="73"/>
      <c r="Z26" s="73"/>
      <c r="AA26" s="73"/>
      <c r="AB26" s="73"/>
      <c r="AC26" s="73"/>
      <c r="AD26" s="73"/>
      <c r="AE26" s="73"/>
      <c r="AF26" s="73"/>
      <c r="AG26" s="73"/>
      <c r="AH26" s="73"/>
      <c r="AI26" s="73"/>
      <c r="AJ26" s="73"/>
    </row>
    <row r="27" spans="1:36" ht="13.5" thickBot="1">
      <c r="A27" s="73"/>
      <c r="B27" s="478" t="s">
        <v>20</v>
      </c>
      <c r="C27" s="478"/>
      <c r="D27" s="478"/>
      <c r="E27" s="478"/>
      <c r="F27" s="478"/>
      <c r="G27" s="478"/>
      <c r="H27" s="478"/>
      <c r="I27" s="202"/>
      <c r="J27" s="478" t="s">
        <v>21</v>
      </c>
      <c r="K27" s="478"/>
      <c r="L27" s="478"/>
      <c r="M27" s="478"/>
      <c r="N27" s="478"/>
      <c r="O27" s="478"/>
      <c r="P27" s="478"/>
      <c r="Q27" s="204"/>
      <c r="R27" s="187"/>
      <c r="S27" s="187" t="s">
        <v>108</v>
      </c>
      <c r="T27" s="187" t="s">
        <v>108</v>
      </c>
      <c r="U27" s="187" t="s">
        <v>108</v>
      </c>
      <c r="V27" s="187" t="s">
        <v>108</v>
      </c>
      <c r="W27" s="187" t="s">
        <v>108</v>
      </c>
      <c r="X27" s="187" t="s">
        <v>108</v>
      </c>
      <c r="Y27" s="73"/>
      <c r="Z27" s="73"/>
      <c r="AA27" s="73"/>
      <c r="AB27" s="73"/>
      <c r="AC27" s="73"/>
      <c r="AD27" s="73"/>
      <c r="AE27" s="73"/>
      <c r="AF27" s="73"/>
      <c r="AG27" s="73"/>
      <c r="AH27" s="73"/>
      <c r="AI27" s="73"/>
      <c r="AJ27" s="73"/>
    </row>
    <row r="28" spans="1:36" ht="13.5" thickBot="1">
      <c r="A28" s="73"/>
      <c r="B28" s="188" t="s">
        <v>101</v>
      </c>
      <c r="C28" s="188" t="s">
        <v>102</v>
      </c>
      <c r="D28" s="188" t="s">
        <v>103</v>
      </c>
      <c r="E28" s="188" t="s">
        <v>104</v>
      </c>
      <c r="F28" s="188" t="s">
        <v>105</v>
      </c>
      <c r="G28" s="188" t="s">
        <v>106</v>
      </c>
      <c r="H28" s="189" t="s">
        <v>107</v>
      </c>
      <c r="I28" s="202"/>
      <c r="J28" s="188" t="s">
        <v>101</v>
      </c>
      <c r="K28" s="188" t="s">
        <v>102</v>
      </c>
      <c r="L28" s="188" t="s">
        <v>103</v>
      </c>
      <c r="M28" s="188" t="s">
        <v>104</v>
      </c>
      <c r="N28" s="188" t="s">
        <v>105</v>
      </c>
      <c r="O28" s="188" t="s">
        <v>106</v>
      </c>
      <c r="P28" s="189" t="s">
        <v>107</v>
      </c>
      <c r="Q28" s="204"/>
      <c r="R28" s="187"/>
      <c r="S28" s="187"/>
      <c r="T28" s="187"/>
      <c r="U28" s="187"/>
      <c r="V28" s="187"/>
      <c r="W28" s="187"/>
      <c r="X28" s="187"/>
      <c r="Y28" s="73"/>
      <c r="Z28" s="73"/>
      <c r="AA28" s="73"/>
      <c r="AB28" s="73"/>
      <c r="AC28" s="73"/>
      <c r="AD28" s="73"/>
      <c r="AE28" s="73"/>
      <c r="AF28" s="73"/>
      <c r="AG28" s="73"/>
      <c r="AH28" s="73"/>
      <c r="AI28" s="73"/>
      <c r="AJ28" s="73"/>
    </row>
    <row r="29" spans="1:36" ht="12.75">
      <c r="A29" s="73"/>
      <c r="B29" s="192" t="s">
        <v>108</v>
      </c>
      <c r="C29" s="192" t="s">
        <v>108</v>
      </c>
      <c r="D29" s="192" t="s">
        <v>108</v>
      </c>
      <c r="E29" s="192" t="s">
        <v>108</v>
      </c>
      <c r="F29" s="192" t="s">
        <v>108</v>
      </c>
      <c r="G29" s="192">
        <v>1</v>
      </c>
      <c r="H29" s="193">
        <v>2</v>
      </c>
      <c r="I29" s="201"/>
      <c r="J29" s="192" t="s">
        <v>108</v>
      </c>
      <c r="K29" s="192">
        <v>1</v>
      </c>
      <c r="L29" s="192">
        <v>2</v>
      </c>
      <c r="M29" s="192">
        <v>3</v>
      </c>
      <c r="N29" s="192">
        <v>4</v>
      </c>
      <c r="O29" s="192">
        <v>5</v>
      </c>
      <c r="P29" s="193">
        <v>6</v>
      </c>
      <c r="Q29" s="186"/>
      <c r="R29" s="187"/>
      <c r="S29" s="184"/>
      <c r="T29" s="184"/>
      <c r="U29" s="184"/>
      <c r="V29" s="184"/>
      <c r="W29" s="184"/>
      <c r="X29" s="184"/>
      <c r="Y29" s="73"/>
      <c r="Z29" s="73"/>
      <c r="AA29" s="73"/>
      <c r="AB29" s="73"/>
      <c r="AC29" s="73"/>
      <c r="AD29" s="73"/>
      <c r="AE29" s="73"/>
      <c r="AF29" s="73"/>
      <c r="AG29" s="73"/>
      <c r="AH29" s="73"/>
      <c r="AI29" s="73"/>
      <c r="AJ29" s="73"/>
    </row>
    <row r="30" spans="1:36" ht="12.75">
      <c r="A30" s="73"/>
      <c r="B30" s="195">
        <v>3</v>
      </c>
      <c r="C30" s="195">
        <v>4</v>
      </c>
      <c r="D30" s="195">
        <v>5</v>
      </c>
      <c r="E30" s="195">
        <v>6</v>
      </c>
      <c r="F30" s="195">
        <v>7</v>
      </c>
      <c r="G30" s="195">
        <v>8</v>
      </c>
      <c r="H30" s="197">
        <v>9</v>
      </c>
      <c r="I30" s="194"/>
      <c r="J30" s="195">
        <v>7</v>
      </c>
      <c r="K30" s="195">
        <v>8</v>
      </c>
      <c r="L30" s="195">
        <v>9</v>
      </c>
      <c r="M30" s="195">
        <v>10</v>
      </c>
      <c r="N30" s="195">
        <v>11</v>
      </c>
      <c r="O30" s="195">
        <v>12</v>
      </c>
      <c r="P30" s="197">
        <v>13</v>
      </c>
      <c r="Q30" s="191"/>
      <c r="R30" s="187"/>
      <c r="S30" s="184"/>
      <c r="T30" s="184"/>
      <c r="U30" s="184"/>
      <c r="V30" s="184"/>
      <c r="W30" s="184"/>
      <c r="X30" s="184"/>
      <c r="Y30" s="73"/>
      <c r="Z30" s="73"/>
      <c r="AA30" s="73"/>
      <c r="AB30" s="73"/>
      <c r="AC30" s="73"/>
      <c r="AD30" s="73"/>
      <c r="AE30" s="73"/>
      <c r="AF30" s="73"/>
      <c r="AG30" s="73"/>
      <c r="AH30" s="73"/>
      <c r="AI30" s="73"/>
      <c r="AJ30" s="73"/>
    </row>
    <row r="31" spans="1:36" ht="12.75">
      <c r="A31" s="73"/>
      <c r="B31" s="195">
        <v>10</v>
      </c>
      <c r="C31" s="195">
        <v>11</v>
      </c>
      <c r="D31" s="195">
        <v>12</v>
      </c>
      <c r="E31" s="195">
        <v>13</v>
      </c>
      <c r="F31" s="195">
        <v>14</v>
      </c>
      <c r="G31" s="195">
        <v>15</v>
      </c>
      <c r="H31" s="197">
        <v>16</v>
      </c>
      <c r="I31" s="194"/>
      <c r="J31" s="195">
        <v>14</v>
      </c>
      <c r="K31" s="196">
        <v>15</v>
      </c>
      <c r="L31" s="195">
        <v>16</v>
      </c>
      <c r="M31" s="195">
        <v>17</v>
      </c>
      <c r="N31" s="195">
        <v>18</v>
      </c>
      <c r="O31" s="195">
        <v>19</v>
      </c>
      <c r="P31" s="197">
        <v>20</v>
      </c>
      <c r="Q31" s="191"/>
      <c r="R31" s="187"/>
      <c r="S31" s="184"/>
      <c r="T31" s="184"/>
      <c r="U31" s="184"/>
      <c r="V31" s="184"/>
      <c r="W31" s="184"/>
      <c r="X31" s="184"/>
      <c r="Y31" s="73"/>
      <c r="Z31" s="73"/>
      <c r="AA31" s="73"/>
      <c r="AB31" s="73"/>
      <c r="AC31" s="73"/>
      <c r="AD31" s="73"/>
      <c r="AE31" s="73"/>
      <c r="AF31" s="73"/>
      <c r="AG31" s="73"/>
      <c r="AH31" s="73"/>
      <c r="AI31" s="73"/>
      <c r="AJ31" s="73"/>
    </row>
    <row r="32" spans="1:36" ht="12.75">
      <c r="A32" s="73"/>
      <c r="B32" s="195">
        <v>17</v>
      </c>
      <c r="C32" s="195">
        <v>18</v>
      </c>
      <c r="D32" s="195">
        <v>19</v>
      </c>
      <c r="E32" s="195">
        <v>20</v>
      </c>
      <c r="F32" s="195">
        <v>21</v>
      </c>
      <c r="G32" s="195">
        <v>22</v>
      </c>
      <c r="H32" s="197">
        <v>23</v>
      </c>
      <c r="I32" s="194"/>
      <c r="J32" s="195">
        <v>21</v>
      </c>
      <c r="K32" s="195">
        <v>22</v>
      </c>
      <c r="L32" s="195">
        <v>23</v>
      </c>
      <c r="M32" s="195">
        <v>24</v>
      </c>
      <c r="N32" s="195">
        <v>25</v>
      </c>
      <c r="O32" s="195">
        <v>26</v>
      </c>
      <c r="P32" s="197">
        <v>27</v>
      </c>
      <c r="Q32" s="191"/>
      <c r="R32" s="187"/>
      <c r="S32" s="184"/>
      <c r="T32" s="184"/>
      <c r="U32" s="184"/>
      <c r="V32" s="184"/>
      <c r="W32" s="184"/>
      <c r="X32" s="184"/>
      <c r="Y32" s="73"/>
      <c r="Z32" s="73"/>
      <c r="AA32" s="73"/>
      <c r="AB32" s="73"/>
      <c r="AC32" s="73"/>
      <c r="AD32" s="73"/>
      <c r="AE32" s="73"/>
      <c r="AF32" s="73"/>
      <c r="AG32" s="73"/>
      <c r="AH32" s="73"/>
      <c r="AI32" s="73"/>
      <c r="AJ32" s="73"/>
    </row>
    <row r="33" spans="1:36" ht="12.75">
      <c r="A33" s="73"/>
      <c r="B33" s="195">
        <v>24</v>
      </c>
      <c r="C33" s="195">
        <v>25</v>
      </c>
      <c r="D33" s="195">
        <v>26</v>
      </c>
      <c r="E33" s="195">
        <v>27</v>
      </c>
      <c r="F33" s="195">
        <v>28</v>
      </c>
      <c r="G33" s="195">
        <v>29</v>
      </c>
      <c r="H33" s="197">
        <v>30</v>
      </c>
      <c r="I33" s="194"/>
      <c r="J33" s="195">
        <v>28</v>
      </c>
      <c r="K33" s="195">
        <v>29</v>
      </c>
      <c r="L33" s="195">
        <v>30</v>
      </c>
      <c r="M33" s="195">
        <v>31</v>
      </c>
      <c r="N33" s="198" t="s">
        <v>108</v>
      </c>
      <c r="O33" s="199" t="s">
        <v>108</v>
      </c>
      <c r="P33" s="200" t="s">
        <v>108</v>
      </c>
      <c r="Q33" s="191"/>
      <c r="R33" s="187"/>
      <c r="S33" s="184"/>
      <c r="T33" s="184"/>
      <c r="U33" s="184"/>
      <c r="V33" s="184"/>
      <c r="W33" s="184"/>
      <c r="X33" s="184"/>
      <c r="Y33" s="73"/>
      <c r="Z33" s="73"/>
      <c r="AA33" s="73"/>
      <c r="AB33" s="73"/>
      <c r="AC33" s="73"/>
      <c r="AD33" s="73"/>
      <c r="AE33" s="73"/>
      <c r="AF33" s="73"/>
      <c r="AG33" s="73"/>
      <c r="AH33" s="73"/>
      <c r="AI33" s="73"/>
      <c r="AJ33" s="73"/>
    </row>
    <row r="34" spans="1:36" ht="12.75">
      <c r="A34" s="73"/>
      <c r="B34" s="195">
        <v>31</v>
      </c>
      <c r="C34" s="198" t="s">
        <v>108</v>
      </c>
      <c r="D34" s="201" t="s">
        <v>108</v>
      </c>
      <c r="E34" s="201" t="s">
        <v>108</v>
      </c>
      <c r="F34" s="201" t="s">
        <v>108</v>
      </c>
      <c r="G34" s="201" t="s">
        <v>108</v>
      </c>
      <c r="H34" s="202" t="s">
        <v>108</v>
      </c>
      <c r="I34" s="194"/>
      <c r="J34" s="194"/>
      <c r="K34" s="194"/>
      <c r="L34" s="194"/>
      <c r="M34" s="194"/>
      <c r="N34" s="194"/>
      <c r="O34" s="194"/>
      <c r="P34" s="194"/>
      <c r="Q34" s="191"/>
      <c r="R34" s="187"/>
      <c r="S34" s="184"/>
      <c r="T34" s="184"/>
      <c r="U34" s="184"/>
      <c r="V34" s="184"/>
      <c r="W34" s="184"/>
      <c r="X34" s="184"/>
      <c r="Y34" s="73"/>
      <c r="Z34" s="73"/>
      <c r="AA34" s="73"/>
      <c r="AB34" s="73"/>
      <c r="AC34" s="73"/>
      <c r="AD34" s="73"/>
      <c r="AE34" s="73"/>
      <c r="AF34" s="73"/>
      <c r="AG34" s="73"/>
      <c r="AH34" s="73"/>
      <c r="AI34" s="73"/>
      <c r="AJ34" s="73"/>
    </row>
    <row r="35" spans="1:36" ht="15.75">
      <c r="A35" s="73"/>
      <c r="B35" s="209"/>
      <c r="C35" s="209"/>
      <c r="D35" s="209"/>
      <c r="E35" s="210"/>
      <c r="F35" s="210"/>
      <c r="G35" s="210"/>
      <c r="H35" s="210"/>
      <c r="I35" s="194"/>
      <c r="J35" s="194"/>
      <c r="K35" s="194"/>
      <c r="L35" s="194"/>
      <c r="M35" s="194"/>
      <c r="N35" s="194"/>
      <c r="O35" s="194"/>
      <c r="P35" s="194"/>
      <c r="Q35" s="191"/>
      <c r="R35" s="187"/>
      <c r="S35" s="184"/>
      <c r="T35" s="184"/>
      <c r="U35" s="184"/>
      <c r="V35" s="184"/>
      <c r="W35" s="184"/>
      <c r="X35" s="184"/>
      <c r="Y35" s="73"/>
      <c r="Z35" s="73"/>
      <c r="AA35" s="73"/>
      <c r="AB35" s="73"/>
      <c r="AC35" s="73"/>
      <c r="AD35" s="73"/>
      <c r="AE35" s="73"/>
      <c r="AF35" s="73"/>
      <c r="AG35" s="73"/>
      <c r="AH35" s="73"/>
      <c r="AI35" s="73"/>
      <c r="AJ35" s="73"/>
    </row>
    <row r="36" spans="1:36" ht="13.5" thickBot="1">
      <c r="A36" s="73"/>
      <c r="B36" s="478" t="s">
        <v>22</v>
      </c>
      <c r="C36" s="478"/>
      <c r="D36" s="478"/>
      <c r="E36" s="478"/>
      <c r="F36" s="478"/>
      <c r="G36" s="478"/>
      <c r="H36" s="478"/>
      <c r="I36" s="202"/>
      <c r="J36" s="478" t="s">
        <v>23</v>
      </c>
      <c r="K36" s="478"/>
      <c r="L36" s="478"/>
      <c r="M36" s="478"/>
      <c r="N36" s="478"/>
      <c r="O36" s="478"/>
      <c r="P36" s="478"/>
      <c r="Q36" s="204"/>
      <c r="R36" s="187"/>
      <c r="S36" s="184"/>
      <c r="T36" s="184"/>
      <c r="U36" s="184"/>
      <c r="V36" s="184"/>
      <c r="W36" s="184"/>
      <c r="X36" s="184"/>
      <c r="Y36" s="73"/>
      <c r="Z36" s="73"/>
      <c r="AA36" s="73"/>
      <c r="AB36" s="73"/>
      <c r="AC36" s="73"/>
      <c r="AD36" s="73"/>
      <c r="AE36" s="73"/>
      <c r="AF36" s="73"/>
      <c r="AG36" s="73"/>
      <c r="AH36" s="73"/>
      <c r="AI36" s="73"/>
      <c r="AJ36" s="73"/>
    </row>
    <row r="37" spans="1:36" ht="13.5" thickBot="1">
      <c r="A37" s="73"/>
      <c r="B37" s="188" t="s">
        <v>101</v>
      </c>
      <c r="C37" s="188" t="s">
        <v>102</v>
      </c>
      <c r="D37" s="188" t="s">
        <v>103</v>
      </c>
      <c r="E37" s="188" t="s">
        <v>104</v>
      </c>
      <c r="F37" s="188" t="s">
        <v>105</v>
      </c>
      <c r="G37" s="188" t="s">
        <v>106</v>
      </c>
      <c r="H37" s="189" t="s">
        <v>107</v>
      </c>
      <c r="I37" s="202"/>
      <c r="J37" s="188" t="s">
        <v>101</v>
      </c>
      <c r="K37" s="188" t="s">
        <v>102</v>
      </c>
      <c r="L37" s="188" t="s">
        <v>103</v>
      </c>
      <c r="M37" s="188" t="s">
        <v>104</v>
      </c>
      <c r="N37" s="188" t="s">
        <v>105</v>
      </c>
      <c r="O37" s="188" t="s">
        <v>106</v>
      </c>
      <c r="P37" s="189" t="s">
        <v>107</v>
      </c>
      <c r="Q37" s="204"/>
      <c r="R37" s="187"/>
      <c r="S37" s="187"/>
      <c r="T37" s="187"/>
      <c r="U37" s="187"/>
      <c r="V37" s="187"/>
      <c r="W37" s="187"/>
      <c r="X37" s="187"/>
      <c r="Y37" s="73"/>
      <c r="Z37" s="73"/>
      <c r="AA37" s="73"/>
      <c r="AB37" s="73"/>
      <c r="AC37" s="73"/>
      <c r="AD37" s="73"/>
      <c r="AE37" s="73"/>
      <c r="AF37" s="73"/>
      <c r="AG37" s="73"/>
      <c r="AH37" s="73"/>
      <c r="AI37" s="73"/>
      <c r="AJ37" s="73"/>
    </row>
    <row r="38" spans="1:36" ht="12.75">
      <c r="A38" s="73"/>
      <c r="B38" s="192" t="s">
        <v>108</v>
      </c>
      <c r="C38" s="192" t="s">
        <v>108</v>
      </c>
      <c r="D38" s="192" t="s">
        <v>108</v>
      </c>
      <c r="E38" s="192" t="s">
        <v>108</v>
      </c>
      <c r="F38" s="192">
        <v>1</v>
      </c>
      <c r="G38" s="192">
        <v>2</v>
      </c>
      <c r="H38" s="193">
        <v>3</v>
      </c>
      <c r="I38" s="201"/>
      <c r="J38" s="192" t="s">
        <v>108</v>
      </c>
      <c r="K38" s="192" t="s">
        <v>108</v>
      </c>
      <c r="L38" s="192" t="s">
        <v>108</v>
      </c>
      <c r="M38" s="192" t="s">
        <v>108</v>
      </c>
      <c r="N38" s="192" t="s">
        <v>108</v>
      </c>
      <c r="O38" s="192" t="s">
        <v>108</v>
      </c>
      <c r="P38" s="193">
        <v>1</v>
      </c>
      <c r="Q38" s="186"/>
      <c r="R38" s="187"/>
      <c r="S38" s="184"/>
      <c r="T38" s="184"/>
      <c r="U38" s="184"/>
      <c r="V38" s="184"/>
      <c r="W38" s="184"/>
      <c r="X38" s="184"/>
      <c r="Y38" s="73"/>
      <c r="Z38" s="73"/>
      <c r="AA38" s="73"/>
      <c r="AB38" s="73"/>
      <c r="AC38" s="73"/>
      <c r="AD38" s="73"/>
      <c r="AE38" s="73"/>
      <c r="AF38" s="73"/>
      <c r="AG38" s="73"/>
      <c r="AH38" s="73"/>
      <c r="AI38" s="73"/>
      <c r="AJ38" s="73"/>
    </row>
    <row r="39" spans="1:36" ht="12.75">
      <c r="A39" s="73"/>
      <c r="B39" s="195">
        <v>4</v>
      </c>
      <c r="C39" s="195">
        <v>5</v>
      </c>
      <c r="D39" s="195">
        <v>6</v>
      </c>
      <c r="E39" s="195">
        <v>7</v>
      </c>
      <c r="F39" s="195">
        <v>8</v>
      </c>
      <c r="G39" s="195">
        <v>9</v>
      </c>
      <c r="H39" s="197">
        <v>10</v>
      </c>
      <c r="I39" s="194"/>
      <c r="J39" s="195">
        <v>2</v>
      </c>
      <c r="K39" s="195">
        <v>3</v>
      </c>
      <c r="L39" s="195">
        <v>4</v>
      </c>
      <c r="M39" s="195">
        <v>5</v>
      </c>
      <c r="N39" s="195">
        <v>6</v>
      </c>
      <c r="O39" s="195">
        <v>7</v>
      </c>
      <c r="P39" s="197">
        <v>8</v>
      </c>
      <c r="Q39" s="191"/>
      <c r="R39" s="187"/>
      <c r="S39" s="184"/>
      <c r="T39" s="184"/>
      <c r="U39" s="184"/>
      <c r="V39" s="184"/>
      <c r="W39" s="184"/>
      <c r="X39" s="184"/>
      <c r="Y39" s="73"/>
      <c r="Z39" s="73"/>
      <c r="AA39" s="73"/>
      <c r="AB39" s="73"/>
      <c r="AC39" s="73"/>
      <c r="AD39" s="73"/>
      <c r="AE39" s="73"/>
      <c r="AF39" s="73"/>
      <c r="AG39" s="73"/>
      <c r="AH39" s="73"/>
      <c r="AI39" s="73"/>
      <c r="AJ39" s="73"/>
    </row>
    <row r="40" spans="1:36" ht="12.75">
      <c r="A40" s="73"/>
      <c r="B40" s="195">
        <v>11</v>
      </c>
      <c r="C40" s="195">
        <v>12</v>
      </c>
      <c r="D40" s="195">
        <v>13</v>
      </c>
      <c r="E40" s="195">
        <v>14</v>
      </c>
      <c r="F40" s="195">
        <v>15</v>
      </c>
      <c r="G40" s="195">
        <v>16</v>
      </c>
      <c r="H40" s="197">
        <v>17</v>
      </c>
      <c r="I40" s="194"/>
      <c r="J40" s="195">
        <v>9</v>
      </c>
      <c r="K40" s="195">
        <v>10</v>
      </c>
      <c r="L40" s="195">
        <v>11</v>
      </c>
      <c r="M40" s="195">
        <v>12</v>
      </c>
      <c r="N40" s="195">
        <v>13</v>
      </c>
      <c r="O40" s="195">
        <v>14</v>
      </c>
      <c r="P40" s="197">
        <v>15</v>
      </c>
      <c r="Q40" s="191"/>
      <c r="R40" s="187"/>
      <c r="S40" s="184"/>
      <c r="T40" s="184"/>
      <c r="U40" s="184"/>
      <c r="V40" s="184"/>
      <c r="W40" s="184"/>
      <c r="X40" s="184"/>
      <c r="Y40" s="73"/>
      <c r="Z40" s="73"/>
      <c r="AA40" s="73"/>
      <c r="AB40" s="73"/>
      <c r="AC40" s="73"/>
      <c r="AD40" s="73"/>
      <c r="AE40" s="73"/>
      <c r="AF40" s="73"/>
      <c r="AG40" s="73"/>
      <c r="AH40" s="73"/>
      <c r="AI40" s="73"/>
      <c r="AJ40" s="73"/>
    </row>
    <row r="41" spans="1:36" ht="12.75">
      <c r="A41" s="73"/>
      <c r="B41" s="195">
        <v>18</v>
      </c>
      <c r="C41" s="195">
        <v>19</v>
      </c>
      <c r="D41" s="195">
        <v>20</v>
      </c>
      <c r="E41" s="195">
        <v>21</v>
      </c>
      <c r="F41" s="195">
        <v>22</v>
      </c>
      <c r="G41" s="195">
        <v>23</v>
      </c>
      <c r="H41" s="197">
        <v>24</v>
      </c>
      <c r="I41" s="194"/>
      <c r="J41" s="195">
        <v>16</v>
      </c>
      <c r="K41" s="195">
        <v>17</v>
      </c>
      <c r="L41" s="195">
        <v>18</v>
      </c>
      <c r="M41" s="195">
        <v>19</v>
      </c>
      <c r="N41" s="195">
        <v>20</v>
      </c>
      <c r="O41" s="195">
        <v>21</v>
      </c>
      <c r="P41" s="197">
        <v>22</v>
      </c>
      <c r="Q41" s="191"/>
      <c r="R41" s="187"/>
      <c r="S41" s="184"/>
      <c r="T41" s="184"/>
      <c r="U41" s="184"/>
      <c r="V41" s="184"/>
      <c r="W41" s="184"/>
      <c r="X41" s="184"/>
      <c r="Y41" s="73"/>
      <c r="Z41" s="73"/>
      <c r="AA41" s="73"/>
      <c r="AB41" s="73"/>
      <c r="AC41" s="73"/>
      <c r="AD41" s="73"/>
      <c r="AE41" s="73"/>
      <c r="AF41" s="73"/>
      <c r="AG41" s="73"/>
      <c r="AH41" s="73"/>
      <c r="AI41" s="73"/>
      <c r="AJ41" s="73"/>
    </row>
    <row r="42" spans="1:36" ht="12.75">
      <c r="A42" s="73"/>
      <c r="B42" s="195">
        <v>25</v>
      </c>
      <c r="C42" s="195">
        <v>26</v>
      </c>
      <c r="D42" s="195">
        <v>27</v>
      </c>
      <c r="E42" s="195">
        <v>28</v>
      </c>
      <c r="F42" s="195">
        <v>29</v>
      </c>
      <c r="G42" s="195">
        <v>30</v>
      </c>
      <c r="H42" s="211" t="s">
        <v>108</v>
      </c>
      <c r="I42" s="194"/>
      <c r="J42" s="195">
        <v>23</v>
      </c>
      <c r="K42" s="195">
        <v>24</v>
      </c>
      <c r="L42" s="195">
        <v>25</v>
      </c>
      <c r="M42" s="195">
        <v>26</v>
      </c>
      <c r="N42" s="195">
        <v>27</v>
      </c>
      <c r="O42" s="195">
        <v>28</v>
      </c>
      <c r="P42" s="197">
        <v>29</v>
      </c>
      <c r="Q42" s="191"/>
      <c r="R42" s="187"/>
      <c r="S42" s="184"/>
      <c r="T42" s="184"/>
      <c r="U42" s="184"/>
      <c r="V42" s="184"/>
      <c r="W42" s="184"/>
      <c r="X42" s="184"/>
      <c r="Y42" s="73"/>
      <c r="Z42" s="73"/>
      <c r="AA42" s="73"/>
      <c r="AB42" s="73"/>
      <c r="AC42" s="73"/>
      <c r="AD42" s="73"/>
      <c r="AE42" s="73"/>
      <c r="AF42" s="73"/>
      <c r="AG42" s="73"/>
      <c r="AH42" s="73"/>
      <c r="AI42" s="73"/>
      <c r="AJ42" s="73"/>
    </row>
    <row r="43" spans="1:36" ht="15.75">
      <c r="A43" s="73"/>
      <c r="B43" s="210"/>
      <c r="C43" s="210"/>
      <c r="D43" s="210"/>
      <c r="E43" s="210"/>
      <c r="F43" s="210"/>
      <c r="G43" s="210"/>
      <c r="H43" s="210"/>
      <c r="I43" s="194"/>
      <c r="J43" s="195">
        <v>30</v>
      </c>
      <c r="K43" s="195">
        <v>31</v>
      </c>
      <c r="L43" s="201" t="s">
        <v>108</v>
      </c>
      <c r="M43" s="201" t="s">
        <v>108</v>
      </c>
      <c r="N43" s="201" t="s">
        <v>108</v>
      </c>
      <c r="O43" s="201" t="s">
        <v>108</v>
      </c>
      <c r="P43" s="202" t="s">
        <v>108</v>
      </c>
      <c r="Q43" s="191"/>
      <c r="R43" s="187"/>
      <c r="S43" s="184"/>
      <c r="T43" s="184"/>
      <c r="U43" s="184"/>
      <c r="V43" s="184"/>
      <c r="W43" s="184"/>
      <c r="X43" s="184"/>
      <c r="Y43" s="73"/>
      <c r="Z43" s="73"/>
      <c r="AA43" s="73"/>
      <c r="AB43" s="73"/>
      <c r="AC43" s="73"/>
      <c r="AD43" s="73"/>
      <c r="AE43" s="73"/>
      <c r="AF43" s="73"/>
      <c r="AG43" s="73"/>
      <c r="AH43" s="73"/>
      <c r="AI43" s="73"/>
      <c r="AJ43" s="73"/>
    </row>
    <row r="44" spans="1:36" ht="15.75">
      <c r="A44" s="73"/>
      <c r="B44" s="209"/>
      <c r="C44" s="209"/>
      <c r="D44" s="209"/>
      <c r="E44" s="210"/>
      <c r="F44" s="210"/>
      <c r="G44" s="210"/>
      <c r="H44" s="210"/>
      <c r="I44" s="194"/>
      <c r="J44" s="194"/>
      <c r="K44" s="194"/>
      <c r="L44" s="194"/>
      <c r="M44" s="194"/>
      <c r="N44" s="194"/>
      <c r="O44" s="194"/>
      <c r="P44" s="194"/>
      <c r="Q44" s="191"/>
      <c r="R44" s="187"/>
      <c r="S44" s="184"/>
      <c r="T44" s="184"/>
      <c r="U44" s="184"/>
      <c r="V44" s="184"/>
      <c r="W44" s="184"/>
      <c r="X44" s="184"/>
      <c r="Y44" s="73"/>
      <c r="Z44" s="73"/>
      <c r="AA44" s="73"/>
      <c r="AB44" s="73"/>
      <c r="AC44" s="73"/>
      <c r="AD44" s="73"/>
      <c r="AE44" s="73"/>
      <c r="AF44" s="73"/>
      <c r="AG44" s="73"/>
      <c r="AH44" s="73"/>
      <c r="AI44" s="73"/>
      <c r="AJ44" s="73"/>
    </row>
    <row r="45" spans="1:36" ht="13.5" thickBot="1">
      <c r="A45" s="73"/>
      <c r="B45" s="478" t="s">
        <v>24</v>
      </c>
      <c r="C45" s="478"/>
      <c r="D45" s="478"/>
      <c r="E45" s="478"/>
      <c r="F45" s="478"/>
      <c r="G45" s="478"/>
      <c r="H45" s="478"/>
      <c r="I45" s="202"/>
      <c r="J45" s="478" t="s">
        <v>13</v>
      </c>
      <c r="K45" s="478"/>
      <c r="L45" s="478"/>
      <c r="M45" s="478"/>
      <c r="N45" s="478"/>
      <c r="O45" s="478"/>
      <c r="P45" s="478"/>
      <c r="Q45" s="204"/>
      <c r="R45" s="187"/>
      <c r="S45" s="187" t="s">
        <v>108</v>
      </c>
      <c r="T45" s="187" t="s">
        <v>108</v>
      </c>
      <c r="U45" s="187" t="s">
        <v>108</v>
      </c>
      <c r="V45" s="187" t="s">
        <v>108</v>
      </c>
      <c r="W45" s="187" t="s">
        <v>108</v>
      </c>
      <c r="X45" s="187" t="s">
        <v>108</v>
      </c>
      <c r="Y45" s="73"/>
      <c r="Z45" s="73"/>
      <c r="AA45" s="73"/>
      <c r="AB45" s="73"/>
      <c r="AC45" s="73"/>
      <c r="AD45" s="73"/>
      <c r="AE45" s="73"/>
      <c r="AF45" s="73"/>
      <c r="AG45" s="73"/>
      <c r="AH45" s="73"/>
      <c r="AI45" s="73"/>
      <c r="AJ45" s="73"/>
    </row>
    <row r="46" spans="1:36" ht="13.5" thickBot="1">
      <c r="A46" s="73"/>
      <c r="B46" s="188" t="s">
        <v>101</v>
      </c>
      <c r="C46" s="188" t="s">
        <v>102</v>
      </c>
      <c r="D46" s="188" t="s">
        <v>103</v>
      </c>
      <c r="E46" s="188" t="s">
        <v>104</v>
      </c>
      <c r="F46" s="188" t="s">
        <v>105</v>
      </c>
      <c r="G46" s="188" t="s">
        <v>106</v>
      </c>
      <c r="H46" s="189" t="s">
        <v>107</v>
      </c>
      <c r="I46" s="202"/>
      <c r="J46" s="188" t="s">
        <v>101</v>
      </c>
      <c r="K46" s="188" t="s">
        <v>102</v>
      </c>
      <c r="L46" s="188" t="s">
        <v>103</v>
      </c>
      <c r="M46" s="188" t="s">
        <v>104</v>
      </c>
      <c r="N46" s="188" t="s">
        <v>105</v>
      </c>
      <c r="O46" s="188" t="s">
        <v>106</v>
      </c>
      <c r="P46" s="189" t="s">
        <v>107</v>
      </c>
      <c r="Q46" s="204"/>
      <c r="R46" s="187"/>
      <c r="S46" s="187"/>
      <c r="T46" s="187"/>
      <c r="U46" s="187"/>
      <c r="V46" s="187"/>
      <c r="W46" s="187"/>
      <c r="X46" s="187"/>
      <c r="Y46" s="73"/>
      <c r="Z46" s="73"/>
      <c r="AA46" s="73"/>
      <c r="AB46" s="73"/>
      <c r="AC46" s="73"/>
      <c r="AD46" s="73"/>
      <c r="AE46" s="73"/>
      <c r="AF46" s="73"/>
      <c r="AG46" s="73"/>
      <c r="AH46" s="73"/>
      <c r="AI46" s="73"/>
      <c r="AJ46" s="73"/>
    </row>
    <row r="47" spans="1:36" ht="12.75">
      <c r="A47" s="73"/>
      <c r="B47" s="192" t="s">
        <v>108</v>
      </c>
      <c r="C47" s="192" t="s">
        <v>108</v>
      </c>
      <c r="D47" s="207">
        <v>1</v>
      </c>
      <c r="E47" s="192">
        <v>2</v>
      </c>
      <c r="F47" s="192">
        <v>3</v>
      </c>
      <c r="G47" s="192">
        <v>4</v>
      </c>
      <c r="H47" s="193">
        <v>5</v>
      </c>
      <c r="I47" s="201"/>
      <c r="J47" s="192" t="s">
        <v>108</v>
      </c>
      <c r="K47" s="192" t="s">
        <v>108</v>
      </c>
      <c r="L47" s="192" t="s">
        <v>108</v>
      </c>
      <c r="M47" s="192" t="s">
        <v>108</v>
      </c>
      <c r="N47" s="192">
        <v>1</v>
      </c>
      <c r="O47" s="192">
        <v>2</v>
      </c>
      <c r="P47" s="193">
        <v>3</v>
      </c>
      <c r="Q47" s="186"/>
      <c r="R47" s="187"/>
      <c r="S47" s="184"/>
      <c r="T47" s="184"/>
      <c r="U47" s="184"/>
      <c r="V47" s="184"/>
      <c r="W47" s="184"/>
      <c r="X47" s="184"/>
      <c r="Y47" s="73"/>
      <c r="Z47" s="73"/>
      <c r="AA47" s="73"/>
      <c r="AB47" s="73"/>
      <c r="AC47" s="73"/>
      <c r="AD47" s="73"/>
      <c r="AE47" s="73"/>
      <c r="AF47" s="73"/>
      <c r="AG47" s="73"/>
      <c r="AH47" s="73"/>
      <c r="AI47" s="73"/>
      <c r="AJ47" s="73"/>
    </row>
    <row r="48" spans="1:36" ht="12.75">
      <c r="A48" s="73"/>
      <c r="B48" s="195">
        <v>6</v>
      </c>
      <c r="C48" s="195">
        <v>7</v>
      </c>
      <c r="D48" s="195">
        <v>8</v>
      </c>
      <c r="E48" s="195">
        <v>9</v>
      </c>
      <c r="F48" s="195">
        <v>10</v>
      </c>
      <c r="G48" s="195">
        <v>11</v>
      </c>
      <c r="H48" s="197">
        <v>12</v>
      </c>
      <c r="I48" s="194"/>
      <c r="J48" s="195">
        <v>4</v>
      </c>
      <c r="K48" s="195">
        <v>5</v>
      </c>
      <c r="L48" s="195">
        <v>6</v>
      </c>
      <c r="M48" s="195">
        <v>7</v>
      </c>
      <c r="N48" s="196">
        <v>8</v>
      </c>
      <c r="O48" s="195">
        <v>9</v>
      </c>
      <c r="P48" s="197">
        <v>10</v>
      </c>
      <c r="Q48" s="191"/>
      <c r="R48" s="187"/>
      <c r="S48" s="184"/>
      <c r="T48" s="184"/>
      <c r="U48" s="184"/>
      <c r="V48" s="184"/>
      <c r="W48" s="184"/>
      <c r="X48" s="184"/>
      <c r="Y48" s="73"/>
      <c r="Z48" s="73"/>
      <c r="AA48" s="73"/>
      <c r="AB48" s="73"/>
      <c r="AC48" s="73"/>
      <c r="AD48" s="73"/>
      <c r="AE48" s="73"/>
      <c r="AF48" s="73"/>
      <c r="AG48" s="73"/>
      <c r="AH48" s="73"/>
      <c r="AI48" s="73"/>
      <c r="AJ48" s="73"/>
    </row>
    <row r="49" spans="1:36" ht="12.75">
      <c r="A49" s="73"/>
      <c r="B49" s="195">
        <v>13</v>
      </c>
      <c r="C49" s="195">
        <v>14</v>
      </c>
      <c r="D49" s="195">
        <v>15</v>
      </c>
      <c r="E49" s="195">
        <v>16</v>
      </c>
      <c r="F49" s="195">
        <v>17</v>
      </c>
      <c r="G49" s="195">
        <v>18</v>
      </c>
      <c r="H49" s="197">
        <v>19</v>
      </c>
      <c r="I49" s="194"/>
      <c r="J49" s="195">
        <v>11</v>
      </c>
      <c r="K49" s="195">
        <v>12</v>
      </c>
      <c r="L49" s="195">
        <v>13</v>
      </c>
      <c r="M49" s="195">
        <v>14</v>
      </c>
      <c r="N49" s="195">
        <v>15</v>
      </c>
      <c r="O49" s="195">
        <v>16</v>
      </c>
      <c r="P49" s="197">
        <v>17</v>
      </c>
      <c r="Q49" s="191"/>
      <c r="R49" s="187"/>
      <c r="S49" s="184"/>
      <c r="T49" s="184"/>
      <c r="U49" s="184"/>
      <c r="V49" s="184"/>
      <c r="W49" s="184"/>
      <c r="X49" s="184"/>
      <c r="Y49" s="73"/>
      <c r="Z49" s="73"/>
      <c r="AA49" s="73"/>
      <c r="AB49" s="73"/>
      <c r="AC49" s="73"/>
      <c r="AD49" s="73"/>
      <c r="AE49" s="73"/>
      <c r="AF49" s="73"/>
      <c r="AG49" s="73"/>
      <c r="AH49" s="73"/>
      <c r="AI49" s="73"/>
      <c r="AJ49" s="73"/>
    </row>
    <row r="50" spans="1:36" ht="12.75">
      <c r="A50" s="73"/>
      <c r="B50" s="195">
        <v>20</v>
      </c>
      <c r="C50" s="195">
        <v>21</v>
      </c>
      <c r="D50" s="195">
        <v>22</v>
      </c>
      <c r="E50" s="195">
        <v>23</v>
      </c>
      <c r="F50" s="195">
        <v>24</v>
      </c>
      <c r="G50" s="195">
        <v>25</v>
      </c>
      <c r="H50" s="197">
        <v>26</v>
      </c>
      <c r="I50" s="194"/>
      <c r="J50" s="195">
        <v>18</v>
      </c>
      <c r="K50" s="195">
        <v>19</v>
      </c>
      <c r="L50" s="195">
        <v>20</v>
      </c>
      <c r="M50" s="195">
        <v>21</v>
      </c>
      <c r="N50" s="195">
        <v>22</v>
      </c>
      <c r="O50" s="195">
        <v>23</v>
      </c>
      <c r="P50" s="197">
        <v>24</v>
      </c>
      <c r="Q50" s="191"/>
      <c r="R50" s="187"/>
      <c r="S50" s="184"/>
      <c r="T50" s="184"/>
      <c r="U50" s="184"/>
      <c r="V50" s="184"/>
      <c r="W50" s="184"/>
      <c r="X50" s="184"/>
      <c r="Y50" s="73"/>
      <c r="Z50" s="73"/>
      <c r="AA50" s="73"/>
      <c r="AB50" s="73"/>
      <c r="AC50" s="73"/>
      <c r="AD50" s="73"/>
      <c r="AE50" s="73"/>
      <c r="AF50" s="73"/>
      <c r="AG50" s="73"/>
      <c r="AH50" s="73"/>
      <c r="AI50" s="73"/>
      <c r="AJ50" s="73"/>
    </row>
    <row r="51" spans="1:36" ht="12.75">
      <c r="A51" s="73"/>
      <c r="B51" s="195">
        <v>27</v>
      </c>
      <c r="C51" s="195">
        <v>28</v>
      </c>
      <c r="D51" s="195">
        <v>29</v>
      </c>
      <c r="E51" s="195">
        <v>30</v>
      </c>
      <c r="F51" s="198" t="s">
        <v>108</v>
      </c>
      <c r="G51" s="199" t="s">
        <v>108</v>
      </c>
      <c r="H51" s="200" t="s">
        <v>108</v>
      </c>
      <c r="I51" s="206"/>
      <c r="J51" s="196">
        <v>25</v>
      </c>
      <c r="K51" s="196">
        <v>26</v>
      </c>
      <c r="L51" s="195">
        <v>27</v>
      </c>
      <c r="M51" s="195">
        <v>28</v>
      </c>
      <c r="N51" s="195">
        <v>29</v>
      </c>
      <c r="O51" s="195">
        <v>30</v>
      </c>
      <c r="P51" s="197">
        <v>31</v>
      </c>
      <c r="Q51" s="191"/>
      <c r="R51" s="187"/>
      <c r="S51" s="184"/>
      <c r="T51" s="184"/>
      <c r="U51" s="184"/>
      <c r="V51" s="184"/>
      <c r="W51" s="184"/>
      <c r="X51" s="184"/>
      <c r="Y51" s="73"/>
      <c r="Z51" s="73"/>
      <c r="AA51" s="73"/>
      <c r="AB51" s="73"/>
      <c r="AC51" s="73"/>
      <c r="AD51" s="73"/>
      <c r="AE51" s="73"/>
      <c r="AF51" s="73"/>
      <c r="AG51" s="73"/>
      <c r="AH51" s="73"/>
      <c r="AI51" s="73"/>
      <c r="AJ51" s="73"/>
    </row>
    <row r="52" spans="1:36" ht="12.75">
      <c r="A52" s="73"/>
      <c r="B52" s="212"/>
      <c r="C52" s="212"/>
      <c r="D52" s="212"/>
      <c r="E52" s="213"/>
      <c r="F52" s="213"/>
      <c r="G52" s="213"/>
      <c r="H52" s="213"/>
      <c r="I52" s="214"/>
      <c r="J52" s="183"/>
      <c r="K52" s="183"/>
      <c r="L52" s="183"/>
      <c r="M52" s="183"/>
      <c r="N52" s="183"/>
      <c r="O52" s="183"/>
      <c r="P52" s="183"/>
      <c r="Q52" s="191"/>
      <c r="R52" s="187"/>
      <c r="S52" s="184"/>
      <c r="T52" s="184"/>
      <c r="U52" s="184"/>
      <c r="V52" s="184"/>
      <c r="W52" s="184"/>
      <c r="X52" s="184"/>
      <c r="Y52" s="73"/>
      <c r="Z52" s="73"/>
      <c r="AA52" s="73"/>
      <c r="AB52" s="73"/>
      <c r="AC52" s="73"/>
      <c r="AD52" s="73"/>
      <c r="AE52" s="73"/>
      <c r="AF52" s="73"/>
      <c r="AG52" s="73"/>
      <c r="AH52" s="73"/>
      <c r="AI52" s="73"/>
      <c r="AJ52" s="73"/>
    </row>
    <row r="53" spans="1:36" ht="12.75">
      <c r="A53" s="73"/>
      <c r="B53" s="215"/>
      <c r="C53" s="215"/>
      <c r="D53" s="215"/>
      <c r="E53" s="73"/>
      <c r="F53" s="73"/>
      <c r="G53" s="73"/>
      <c r="H53" s="73"/>
      <c r="I53" s="191"/>
      <c r="J53" s="191"/>
      <c r="K53" s="191"/>
      <c r="L53" s="191"/>
      <c r="M53" s="191"/>
      <c r="N53" s="191"/>
      <c r="O53" s="191"/>
      <c r="P53" s="191"/>
      <c r="Q53" s="191"/>
      <c r="R53" s="187"/>
      <c r="S53" s="184"/>
      <c r="T53" s="184"/>
      <c r="U53" s="184"/>
      <c r="V53" s="184"/>
      <c r="W53" s="184"/>
      <c r="X53" s="184"/>
      <c r="Y53" s="73"/>
      <c r="Z53" s="73"/>
      <c r="AA53" s="73"/>
      <c r="AB53" s="73"/>
      <c r="AC53" s="73"/>
      <c r="AD53" s="73"/>
      <c r="AE53" s="73"/>
      <c r="AF53" s="73"/>
      <c r="AG53" s="73"/>
      <c r="AH53" s="73"/>
      <c r="AI53" s="73"/>
      <c r="AJ53" s="73"/>
    </row>
    <row r="54" spans="1:36" ht="12.75">
      <c r="A54" s="73"/>
      <c r="B54" s="184"/>
      <c r="C54" s="184"/>
      <c r="D54" s="184"/>
      <c r="E54" s="183"/>
      <c r="F54" s="183"/>
      <c r="G54" s="183"/>
      <c r="H54" s="183"/>
      <c r="I54" s="183"/>
      <c r="J54" s="183"/>
      <c r="K54" s="183"/>
      <c r="L54" s="183"/>
      <c r="M54" s="183"/>
      <c r="N54" s="183"/>
      <c r="O54" s="183"/>
      <c r="P54" s="183"/>
      <c r="Q54" s="183"/>
      <c r="R54" s="184"/>
      <c r="S54" s="184"/>
      <c r="T54" s="184"/>
      <c r="U54" s="184"/>
      <c r="V54" s="184"/>
      <c r="W54" s="184"/>
      <c r="X54" s="184"/>
      <c r="Y54" s="73"/>
      <c r="Z54" s="73"/>
      <c r="AA54" s="73"/>
      <c r="AB54" s="73"/>
      <c r="AC54" s="73"/>
      <c r="AD54" s="73"/>
      <c r="AE54" s="73"/>
      <c r="AF54" s="73"/>
      <c r="AG54" s="73"/>
      <c r="AH54" s="73"/>
      <c r="AI54" s="73"/>
      <c r="AJ54" s="73"/>
    </row>
    <row r="55" spans="1:36" ht="12.75">
      <c r="A55" s="73"/>
      <c r="B55" s="184"/>
      <c r="C55" s="184"/>
      <c r="D55" s="184"/>
      <c r="E55" s="183"/>
      <c r="F55" s="183"/>
      <c r="G55" s="183"/>
      <c r="H55" s="183"/>
      <c r="I55" s="183"/>
      <c r="J55" s="183"/>
      <c r="K55" s="183"/>
      <c r="L55" s="183"/>
      <c r="M55" s="183"/>
      <c r="N55" s="183"/>
      <c r="O55" s="183"/>
      <c r="P55" s="183"/>
      <c r="Q55" s="183"/>
      <c r="R55" s="184"/>
      <c r="S55" s="184"/>
      <c r="T55" s="184"/>
      <c r="U55" s="184"/>
      <c r="V55" s="184"/>
      <c r="W55" s="184"/>
      <c r="X55" s="184"/>
      <c r="Y55" s="73"/>
      <c r="Z55" s="73"/>
      <c r="AA55" s="73"/>
      <c r="AB55" s="73"/>
      <c r="AC55" s="73"/>
      <c r="AD55" s="73"/>
      <c r="AE55" s="73"/>
      <c r="AF55" s="73"/>
      <c r="AG55" s="73"/>
      <c r="AH55" s="73"/>
      <c r="AI55" s="73"/>
      <c r="AJ55" s="73"/>
    </row>
    <row r="56" spans="1:36" ht="12.75">
      <c r="A56" s="73"/>
      <c r="B56" s="184"/>
      <c r="C56" s="184"/>
      <c r="D56" s="184"/>
      <c r="E56" s="183"/>
      <c r="F56" s="183"/>
      <c r="G56" s="183"/>
      <c r="H56" s="183"/>
      <c r="I56" s="183"/>
      <c r="J56" s="183"/>
      <c r="K56" s="183"/>
      <c r="L56" s="183"/>
      <c r="M56" s="183"/>
      <c r="N56" s="183"/>
      <c r="O56" s="183"/>
      <c r="P56" s="183"/>
      <c r="Q56" s="183"/>
      <c r="R56" s="184"/>
      <c r="S56" s="184"/>
      <c r="T56" s="184"/>
      <c r="U56" s="184"/>
      <c r="V56" s="184"/>
      <c r="W56" s="184"/>
      <c r="X56" s="184"/>
      <c r="Y56" s="73"/>
      <c r="Z56" s="73"/>
      <c r="AA56" s="73"/>
      <c r="AB56" s="73"/>
      <c r="AC56" s="73"/>
      <c r="AD56" s="73"/>
      <c r="AE56" s="73"/>
      <c r="AF56" s="73"/>
      <c r="AG56" s="73"/>
      <c r="AH56" s="73"/>
      <c r="AI56" s="73"/>
      <c r="AJ56" s="73"/>
    </row>
    <row r="57" spans="1:36" ht="12.75">
      <c r="A57" s="73"/>
      <c r="B57" s="184"/>
      <c r="C57" s="184"/>
      <c r="D57" s="184"/>
      <c r="E57" s="183"/>
      <c r="F57" s="183"/>
      <c r="G57" s="183"/>
      <c r="H57" s="183"/>
      <c r="I57" s="183"/>
      <c r="J57" s="183"/>
      <c r="K57" s="183"/>
      <c r="L57" s="183"/>
      <c r="M57" s="183"/>
      <c r="N57" s="183"/>
      <c r="O57" s="183"/>
      <c r="P57" s="183"/>
      <c r="Q57" s="183"/>
      <c r="R57" s="184"/>
      <c r="S57" s="184"/>
      <c r="T57" s="184"/>
      <c r="U57" s="184"/>
      <c r="V57" s="184"/>
      <c r="W57" s="184"/>
      <c r="X57" s="184"/>
      <c r="Y57" s="73"/>
      <c r="Z57" s="73"/>
      <c r="AA57" s="73"/>
      <c r="AB57" s="73"/>
      <c r="AC57" s="73"/>
      <c r="AD57" s="73"/>
      <c r="AE57" s="73"/>
      <c r="AF57" s="73"/>
      <c r="AG57" s="73"/>
      <c r="AH57" s="73"/>
      <c r="AI57" s="73"/>
      <c r="AJ57" s="73"/>
    </row>
    <row r="58" spans="1:36" ht="12.75">
      <c r="A58" s="73"/>
      <c r="B58" s="184"/>
      <c r="C58" s="184"/>
      <c r="D58" s="184"/>
      <c r="E58" s="183"/>
      <c r="F58" s="183"/>
      <c r="G58" s="183"/>
      <c r="H58" s="183"/>
      <c r="I58" s="183"/>
      <c r="J58" s="183"/>
      <c r="K58" s="183"/>
      <c r="L58" s="183"/>
      <c r="M58" s="183"/>
      <c r="N58" s="183"/>
      <c r="O58" s="183"/>
      <c r="P58" s="183"/>
      <c r="Q58" s="183"/>
      <c r="R58" s="184"/>
      <c r="S58" s="184"/>
      <c r="T58" s="184"/>
      <c r="U58" s="184"/>
      <c r="V58" s="184"/>
      <c r="W58" s="184"/>
      <c r="X58" s="184"/>
      <c r="Y58" s="73"/>
      <c r="Z58" s="73"/>
      <c r="AA58" s="73"/>
      <c r="AB58" s="73"/>
      <c r="AC58" s="73"/>
      <c r="AD58" s="73"/>
      <c r="AE58" s="73"/>
      <c r="AF58" s="73"/>
      <c r="AG58" s="73"/>
      <c r="AH58" s="73"/>
      <c r="AI58" s="73"/>
      <c r="AJ58" s="73"/>
    </row>
    <row r="59" spans="1:36" ht="12.75">
      <c r="A59" s="73"/>
      <c r="B59" s="184"/>
      <c r="C59" s="184"/>
      <c r="D59" s="184"/>
      <c r="E59" s="183"/>
      <c r="F59" s="183"/>
      <c r="G59" s="183"/>
      <c r="H59" s="183"/>
      <c r="I59" s="183"/>
      <c r="J59" s="183"/>
      <c r="K59" s="183"/>
      <c r="L59" s="183"/>
      <c r="M59" s="183"/>
      <c r="N59" s="183"/>
      <c r="O59" s="183"/>
      <c r="P59" s="183"/>
      <c r="Q59" s="183"/>
      <c r="R59" s="184"/>
      <c r="S59" s="184"/>
      <c r="T59" s="184"/>
      <c r="U59" s="184"/>
      <c r="V59" s="184"/>
      <c r="W59" s="184"/>
      <c r="X59" s="184"/>
      <c r="Y59" s="73"/>
      <c r="Z59" s="73"/>
      <c r="AA59" s="73"/>
      <c r="AB59" s="73"/>
      <c r="AC59" s="73"/>
      <c r="AD59" s="73"/>
      <c r="AE59" s="73"/>
      <c r="AF59" s="73"/>
      <c r="AG59" s="73"/>
      <c r="AH59" s="73"/>
      <c r="AI59" s="73"/>
      <c r="AJ59" s="73"/>
    </row>
    <row r="60" spans="1:36" ht="12.75">
      <c r="A60" s="73"/>
      <c r="B60" s="184"/>
      <c r="C60" s="184"/>
      <c r="D60" s="184"/>
      <c r="E60" s="183"/>
      <c r="F60" s="183"/>
      <c r="G60" s="183"/>
      <c r="H60" s="183"/>
      <c r="I60" s="183"/>
      <c r="J60" s="183"/>
      <c r="K60" s="183"/>
      <c r="L60" s="183"/>
      <c r="M60" s="183"/>
      <c r="N60" s="183"/>
      <c r="O60" s="183"/>
      <c r="P60" s="183"/>
      <c r="Q60" s="183"/>
      <c r="R60" s="184"/>
      <c r="S60" s="184"/>
      <c r="T60" s="184"/>
      <c r="U60" s="184"/>
      <c r="V60" s="184"/>
      <c r="W60" s="184"/>
      <c r="X60" s="184"/>
      <c r="Y60" s="73"/>
      <c r="Z60" s="73"/>
      <c r="AA60" s="73"/>
      <c r="AB60" s="73"/>
      <c r="AC60" s="73"/>
      <c r="AD60" s="73"/>
      <c r="AE60" s="73"/>
      <c r="AF60" s="73"/>
      <c r="AG60" s="73"/>
      <c r="AH60" s="73"/>
      <c r="AI60" s="73"/>
      <c r="AJ60" s="73"/>
    </row>
    <row r="61" spans="1:36" ht="12.75">
      <c r="A61" s="73"/>
      <c r="B61" s="184"/>
      <c r="C61" s="184"/>
      <c r="D61" s="184"/>
      <c r="E61" s="183"/>
      <c r="F61" s="183"/>
      <c r="G61" s="183"/>
      <c r="H61" s="183"/>
      <c r="I61" s="183"/>
      <c r="J61" s="183"/>
      <c r="K61" s="183"/>
      <c r="L61" s="183"/>
      <c r="M61" s="183"/>
      <c r="N61" s="183"/>
      <c r="O61" s="183"/>
      <c r="P61" s="183"/>
      <c r="Q61" s="183"/>
      <c r="R61" s="184"/>
      <c r="S61" s="184"/>
      <c r="T61" s="184"/>
      <c r="U61" s="184"/>
      <c r="V61" s="184"/>
      <c r="W61" s="184"/>
      <c r="X61" s="184"/>
      <c r="Y61" s="73"/>
      <c r="Z61" s="73"/>
      <c r="AA61" s="73"/>
      <c r="AB61" s="73"/>
      <c r="AC61" s="73"/>
      <c r="AD61" s="73"/>
      <c r="AE61" s="73"/>
      <c r="AF61" s="73"/>
      <c r="AG61" s="73"/>
      <c r="AH61" s="73"/>
      <c r="AI61" s="73"/>
      <c r="AJ61" s="73"/>
    </row>
    <row r="62" spans="1:36" ht="12.75">
      <c r="A62" s="73"/>
      <c r="B62" s="184"/>
      <c r="C62" s="184"/>
      <c r="D62" s="184"/>
      <c r="E62" s="183"/>
      <c r="F62" s="183"/>
      <c r="G62" s="183"/>
      <c r="H62" s="183"/>
      <c r="I62" s="183"/>
      <c r="J62" s="183"/>
      <c r="K62" s="183"/>
      <c r="L62" s="183"/>
      <c r="M62" s="183"/>
      <c r="N62" s="183"/>
      <c r="O62" s="183"/>
      <c r="P62" s="183"/>
      <c r="Q62" s="183"/>
      <c r="R62" s="184"/>
      <c r="S62" s="184"/>
      <c r="T62" s="184"/>
      <c r="U62" s="184"/>
      <c r="V62" s="184"/>
      <c r="W62" s="184"/>
      <c r="X62" s="184"/>
      <c r="Y62" s="73"/>
      <c r="Z62" s="73"/>
      <c r="AA62" s="73"/>
      <c r="AB62" s="73"/>
      <c r="AC62" s="73"/>
      <c r="AD62" s="73"/>
      <c r="AE62" s="73"/>
      <c r="AF62" s="73"/>
      <c r="AG62" s="73"/>
      <c r="AH62" s="73"/>
      <c r="AI62" s="73"/>
      <c r="AJ62" s="73"/>
    </row>
    <row r="63" spans="1:36" ht="12.75">
      <c r="A63" s="73"/>
      <c r="B63" s="184"/>
      <c r="C63" s="184"/>
      <c r="D63" s="184"/>
      <c r="E63" s="183"/>
      <c r="F63" s="183"/>
      <c r="G63" s="183"/>
      <c r="H63" s="183"/>
      <c r="I63" s="183"/>
      <c r="J63" s="183"/>
      <c r="K63" s="183"/>
      <c r="L63" s="183"/>
      <c r="M63" s="183"/>
      <c r="N63" s="183"/>
      <c r="O63" s="183"/>
      <c r="P63" s="183"/>
      <c r="Q63" s="183"/>
      <c r="R63" s="184"/>
      <c r="S63" s="184"/>
      <c r="T63" s="184"/>
      <c r="U63" s="184"/>
      <c r="V63" s="184"/>
      <c r="W63" s="184"/>
      <c r="X63" s="184"/>
      <c r="Y63" s="73"/>
      <c r="Z63" s="73"/>
      <c r="AA63" s="73"/>
      <c r="AB63" s="73"/>
      <c r="AC63" s="73"/>
      <c r="AD63" s="73"/>
      <c r="AE63" s="73"/>
      <c r="AF63" s="73"/>
      <c r="AG63" s="73"/>
      <c r="AH63" s="73"/>
      <c r="AI63" s="73"/>
      <c r="AJ63" s="73"/>
    </row>
    <row r="64" spans="1:36" ht="12.75">
      <c r="A64" s="73"/>
      <c r="B64" s="184"/>
      <c r="C64" s="184"/>
      <c r="D64" s="184"/>
      <c r="E64" s="183"/>
      <c r="F64" s="183"/>
      <c r="G64" s="183"/>
      <c r="H64" s="183"/>
      <c r="I64" s="183"/>
      <c r="J64" s="183"/>
      <c r="K64" s="183"/>
      <c r="L64" s="183"/>
      <c r="M64" s="183"/>
      <c r="N64" s="183"/>
      <c r="O64" s="183"/>
      <c r="P64" s="183"/>
      <c r="Q64" s="183"/>
      <c r="R64" s="184"/>
      <c r="S64" s="184"/>
      <c r="T64" s="184"/>
      <c r="U64" s="184"/>
      <c r="V64" s="184"/>
      <c r="W64" s="184"/>
      <c r="X64" s="184"/>
      <c r="Y64" s="73"/>
      <c r="Z64" s="73"/>
      <c r="AA64" s="73"/>
      <c r="AB64" s="73"/>
      <c r="AC64" s="73"/>
      <c r="AD64" s="73"/>
      <c r="AE64" s="73"/>
      <c r="AF64" s="73"/>
      <c r="AG64" s="73"/>
      <c r="AH64" s="73"/>
      <c r="AI64" s="73"/>
      <c r="AJ64" s="73"/>
    </row>
    <row r="65" spans="1:36" ht="12.75">
      <c r="A65" s="73"/>
      <c r="B65" s="184"/>
      <c r="C65" s="184"/>
      <c r="D65" s="184"/>
      <c r="E65" s="183"/>
      <c r="F65" s="183"/>
      <c r="G65" s="183"/>
      <c r="H65" s="183"/>
      <c r="I65" s="183"/>
      <c r="J65" s="183"/>
      <c r="K65" s="183"/>
      <c r="L65" s="183"/>
      <c r="M65" s="183"/>
      <c r="N65" s="183"/>
      <c r="O65" s="183"/>
      <c r="P65" s="183"/>
      <c r="Q65" s="183"/>
      <c r="R65" s="184"/>
      <c r="S65" s="184"/>
      <c r="T65" s="184"/>
      <c r="U65" s="184"/>
      <c r="V65" s="184"/>
      <c r="W65" s="184"/>
      <c r="X65" s="184"/>
      <c r="Y65" s="73"/>
      <c r="Z65" s="73"/>
      <c r="AA65" s="73"/>
      <c r="AB65" s="73"/>
      <c r="AC65" s="73"/>
      <c r="AD65" s="73"/>
      <c r="AE65" s="73"/>
      <c r="AF65" s="73"/>
      <c r="AG65" s="73"/>
      <c r="AH65" s="73"/>
      <c r="AI65" s="73"/>
      <c r="AJ65" s="73"/>
    </row>
    <row r="66" spans="1:36" ht="12.75">
      <c r="A66" s="73"/>
      <c r="B66" s="184"/>
      <c r="C66" s="184"/>
      <c r="D66" s="184"/>
      <c r="E66" s="183"/>
      <c r="F66" s="183"/>
      <c r="G66" s="183"/>
      <c r="H66" s="183"/>
      <c r="I66" s="183"/>
      <c r="J66" s="183"/>
      <c r="K66" s="183"/>
      <c r="L66" s="183"/>
      <c r="M66" s="183"/>
      <c r="N66" s="183"/>
      <c r="O66" s="183"/>
      <c r="P66" s="183"/>
      <c r="Q66" s="183"/>
      <c r="R66" s="184"/>
      <c r="S66" s="184"/>
      <c r="T66" s="184"/>
      <c r="U66" s="184"/>
      <c r="V66" s="184"/>
      <c r="W66" s="184"/>
      <c r="X66" s="184"/>
      <c r="Y66" s="73"/>
      <c r="Z66" s="73"/>
      <c r="AA66" s="73"/>
      <c r="AB66" s="73"/>
      <c r="AC66" s="73"/>
      <c r="AD66" s="73"/>
      <c r="AE66" s="73"/>
      <c r="AF66" s="73"/>
      <c r="AG66" s="73"/>
      <c r="AH66" s="73"/>
      <c r="AI66" s="73"/>
      <c r="AJ66" s="73"/>
    </row>
    <row r="67" spans="1:36" ht="12.75">
      <c r="A67" s="73"/>
      <c r="B67" s="184"/>
      <c r="C67" s="184"/>
      <c r="D67" s="184"/>
      <c r="E67" s="183"/>
      <c r="F67" s="183"/>
      <c r="G67" s="183"/>
      <c r="H67" s="183"/>
      <c r="I67" s="183"/>
      <c r="J67" s="183"/>
      <c r="K67" s="183"/>
      <c r="L67" s="183"/>
      <c r="M67" s="183"/>
      <c r="N67" s="183"/>
      <c r="O67" s="183"/>
      <c r="P67" s="183"/>
      <c r="Q67" s="183"/>
      <c r="R67" s="184"/>
      <c r="S67" s="184"/>
      <c r="T67" s="184"/>
      <c r="U67" s="184"/>
      <c r="V67" s="184"/>
      <c r="W67" s="184"/>
      <c r="X67" s="184"/>
      <c r="Y67" s="73"/>
      <c r="Z67" s="73"/>
      <c r="AA67" s="73"/>
      <c r="AB67" s="73"/>
      <c r="AC67" s="73"/>
      <c r="AD67" s="73"/>
      <c r="AE67" s="73"/>
      <c r="AF67" s="73"/>
      <c r="AG67" s="73"/>
      <c r="AH67" s="73"/>
      <c r="AI67" s="73"/>
      <c r="AJ67" s="73"/>
    </row>
    <row r="68" spans="1:36" ht="12.75">
      <c r="A68" s="73"/>
      <c r="B68" s="184"/>
      <c r="C68" s="184"/>
      <c r="D68" s="184"/>
      <c r="E68" s="183"/>
      <c r="F68" s="183"/>
      <c r="G68" s="183"/>
      <c r="H68" s="183"/>
      <c r="I68" s="183"/>
      <c r="J68" s="183"/>
      <c r="K68" s="183"/>
      <c r="L68" s="183"/>
      <c r="M68" s="183"/>
      <c r="N68" s="183"/>
      <c r="O68" s="183"/>
      <c r="P68" s="183"/>
      <c r="Q68" s="183"/>
      <c r="R68" s="184"/>
      <c r="S68" s="184"/>
      <c r="T68" s="184"/>
      <c r="U68" s="184"/>
      <c r="V68" s="184"/>
      <c r="W68" s="184"/>
      <c r="X68" s="184"/>
      <c r="Y68" s="73"/>
      <c r="Z68" s="73"/>
      <c r="AA68" s="73"/>
      <c r="AB68" s="73"/>
      <c r="AC68" s="73"/>
      <c r="AD68" s="73"/>
      <c r="AE68" s="73"/>
      <c r="AF68" s="73"/>
      <c r="AG68" s="73"/>
      <c r="AH68" s="73"/>
      <c r="AI68" s="73"/>
      <c r="AJ68" s="73"/>
    </row>
    <row r="69" spans="1:36" ht="12.75">
      <c r="A69" s="73"/>
      <c r="B69" s="184"/>
      <c r="C69" s="184"/>
      <c r="D69" s="184"/>
      <c r="E69" s="183"/>
      <c r="F69" s="183"/>
      <c r="G69" s="183"/>
      <c r="H69" s="183"/>
      <c r="I69" s="183"/>
      <c r="J69" s="183"/>
      <c r="K69" s="183"/>
      <c r="L69" s="183"/>
      <c r="M69" s="183"/>
      <c r="N69" s="183"/>
      <c r="O69" s="183"/>
      <c r="P69" s="183"/>
      <c r="Q69" s="183"/>
      <c r="R69" s="184"/>
      <c r="S69" s="184"/>
      <c r="T69" s="184"/>
      <c r="U69" s="184"/>
      <c r="V69" s="184"/>
      <c r="W69" s="184"/>
      <c r="X69" s="184"/>
      <c r="Y69" s="73"/>
      <c r="Z69" s="73"/>
      <c r="AA69" s="73"/>
      <c r="AB69" s="73"/>
      <c r="AC69" s="73"/>
      <c r="AD69" s="73"/>
      <c r="AE69" s="73"/>
      <c r="AF69" s="73"/>
      <c r="AG69" s="73"/>
      <c r="AH69" s="73"/>
      <c r="AI69" s="73"/>
      <c r="AJ69" s="73"/>
    </row>
    <row r="70" spans="1:36" ht="12.75">
      <c r="A70" s="73"/>
      <c r="B70" s="184"/>
      <c r="C70" s="184"/>
      <c r="D70" s="184"/>
      <c r="E70" s="183"/>
      <c r="F70" s="183"/>
      <c r="G70" s="183"/>
      <c r="H70" s="183"/>
      <c r="I70" s="183"/>
      <c r="J70" s="183"/>
      <c r="K70" s="183"/>
      <c r="L70" s="183"/>
      <c r="M70" s="183"/>
      <c r="N70" s="183"/>
      <c r="O70" s="183"/>
      <c r="P70" s="183"/>
      <c r="Q70" s="183"/>
      <c r="R70" s="184"/>
      <c r="S70" s="184"/>
      <c r="T70" s="184"/>
      <c r="U70" s="184"/>
      <c r="V70" s="184"/>
      <c r="W70" s="184"/>
      <c r="X70" s="184"/>
      <c r="Y70" s="73"/>
      <c r="Z70" s="73"/>
      <c r="AA70" s="73"/>
      <c r="AB70" s="73"/>
      <c r="AC70" s="73"/>
      <c r="AD70" s="73"/>
      <c r="AE70" s="73"/>
      <c r="AF70" s="73"/>
      <c r="AG70" s="73"/>
      <c r="AH70" s="73"/>
      <c r="AI70" s="73"/>
      <c r="AJ70" s="73"/>
    </row>
    <row r="71" spans="1:36" ht="12.75">
      <c r="A71" s="73"/>
      <c r="B71" s="184"/>
      <c r="C71" s="184"/>
      <c r="D71" s="184"/>
      <c r="E71" s="183"/>
      <c r="F71" s="183"/>
      <c r="G71" s="183"/>
      <c r="H71" s="183"/>
      <c r="I71" s="183"/>
      <c r="J71" s="183"/>
      <c r="K71" s="183"/>
      <c r="L71" s="183"/>
      <c r="M71" s="183"/>
      <c r="N71" s="183"/>
      <c r="O71" s="183"/>
      <c r="P71" s="183"/>
      <c r="Q71" s="183"/>
      <c r="R71" s="184"/>
      <c r="S71" s="184"/>
      <c r="T71" s="184"/>
      <c r="U71" s="184"/>
      <c r="V71" s="184"/>
      <c r="W71" s="184"/>
      <c r="X71" s="184"/>
      <c r="Y71" s="73"/>
      <c r="Z71" s="73"/>
      <c r="AA71" s="73"/>
      <c r="AB71" s="73"/>
      <c r="AC71" s="73"/>
      <c r="AD71" s="73"/>
      <c r="AE71" s="73"/>
      <c r="AF71" s="73"/>
      <c r="AG71" s="73"/>
      <c r="AH71" s="73"/>
      <c r="AI71" s="73"/>
      <c r="AJ71" s="73"/>
    </row>
    <row r="72" spans="1:36" ht="12.75">
      <c r="A72" s="73"/>
      <c r="B72" s="184"/>
      <c r="C72" s="184"/>
      <c r="D72" s="184"/>
      <c r="E72" s="183"/>
      <c r="F72" s="183"/>
      <c r="G72" s="183"/>
      <c r="H72" s="183"/>
      <c r="I72" s="183"/>
      <c r="J72" s="183"/>
      <c r="K72" s="183"/>
      <c r="L72" s="183"/>
      <c r="M72" s="183"/>
      <c r="N72" s="183"/>
      <c r="O72" s="183"/>
      <c r="P72" s="183"/>
      <c r="Q72" s="183"/>
      <c r="R72" s="184"/>
      <c r="S72" s="184"/>
      <c r="T72" s="184"/>
      <c r="U72" s="184"/>
      <c r="V72" s="184"/>
      <c r="W72" s="184"/>
      <c r="X72" s="184"/>
      <c r="Y72" s="73"/>
      <c r="Z72" s="73"/>
      <c r="AA72" s="73"/>
      <c r="AB72" s="73"/>
      <c r="AC72" s="73"/>
      <c r="AD72" s="73"/>
      <c r="AE72" s="73"/>
      <c r="AF72" s="73"/>
      <c r="AG72" s="73"/>
      <c r="AH72" s="73"/>
      <c r="AI72" s="73"/>
      <c r="AJ72" s="73"/>
    </row>
  </sheetData>
  <sheetProtection password="C7F1" sheet="1" objects="1" scenarios="1" selectLockedCells="1"/>
  <mergeCells count="13">
    <mergeCell ref="B36:H36"/>
    <mergeCell ref="J36:P36"/>
    <mergeCell ref="B45:H45"/>
    <mergeCell ref="J45:P45"/>
    <mergeCell ref="B19:H19"/>
    <mergeCell ref="J19:P19"/>
    <mergeCell ref="B27:H27"/>
    <mergeCell ref="J27:P27"/>
    <mergeCell ref="B1:P1"/>
    <mergeCell ref="B2:H2"/>
    <mergeCell ref="J2:P2"/>
    <mergeCell ref="B11:H11"/>
    <mergeCell ref="J11:P11"/>
  </mergeCells>
  <printOptions/>
  <pageMargins left="0.7874015748031497" right="0.7874015748031497" top="0.984251968503937" bottom="0.984251968503937" header="0.5118110236220472" footer="0.5118110236220472"/>
  <pageSetup blackAndWhite="1"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codeName="Foglio18">
    <tabColor indexed="25"/>
  </sheetPr>
  <dimension ref="A1:AI74"/>
  <sheetViews>
    <sheetView showRowColHeaders="0" zoomScale="65" zoomScaleNormal="65" workbookViewId="0" topLeftCell="A1">
      <selection activeCell="B1" sqref="B1:P1"/>
    </sheetView>
  </sheetViews>
  <sheetFormatPr defaultColWidth="9.140625" defaultRowHeight="12.75"/>
  <cols>
    <col min="1" max="1" width="8.7109375" style="0" customWidth="1"/>
    <col min="2" max="8" width="6.7109375" style="0" customWidth="1"/>
    <col min="9" max="9" width="4.7109375" style="0" customWidth="1"/>
    <col min="10" max="16" width="6.7109375" style="0" customWidth="1"/>
  </cols>
  <sheetData>
    <row r="1" spans="1:35" ht="19.5">
      <c r="A1" s="73"/>
      <c r="B1" s="477" t="s">
        <v>109</v>
      </c>
      <c r="C1" s="477"/>
      <c r="D1" s="477"/>
      <c r="E1" s="477"/>
      <c r="F1" s="477"/>
      <c r="G1" s="477"/>
      <c r="H1" s="477"/>
      <c r="I1" s="477"/>
      <c r="J1" s="477"/>
      <c r="K1" s="477"/>
      <c r="L1" s="477"/>
      <c r="M1" s="477"/>
      <c r="N1" s="477"/>
      <c r="O1" s="477"/>
      <c r="P1" s="477"/>
      <c r="Q1" s="182"/>
      <c r="R1" s="182"/>
      <c r="S1" s="182"/>
      <c r="T1" s="182"/>
      <c r="U1" s="182"/>
      <c r="V1" s="182"/>
      <c r="W1" s="182"/>
      <c r="X1" s="182"/>
      <c r="Y1" s="182"/>
      <c r="Z1" s="73"/>
      <c r="AA1" s="73"/>
      <c r="AB1" s="73"/>
      <c r="AC1" s="73"/>
      <c r="AD1" s="73"/>
      <c r="AE1" s="73"/>
      <c r="AF1" s="73"/>
      <c r="AG1" s="73"/>
      <c r="AH1" s="73"/>
      <c r="AI1" s="73"/>
    </row>
    <row r="2" spans="1:35" ht="13.5" thickBot="1">
      <c r="A2" s="73"/>
      <c r="B2" s="479" t="s">
        <v>14</v>
      </c>
      <c r="C2" s="479"/>
      <c r="D2" s="479"/>
      <c r="E2" s="479"/>
      <c r="F2" s="479"/>
      <c r="G2" s="479"/>
      <c r="H2" s="479"/>
      <c r="I2" s="216"/>
      <c r="J2" s="479" t="s">
        <v>15</v>
      </c>
      <c r="K2" s="479"/>
      <c r="L2" s="479"/>
      <c r="M2" s="479"/>
      <c r="N2" s="479"/>
      <c r="O2" s="479"/>
      <c r="P2" s="479"/>
      <c r="Q2" s="216"/>
      <c r="R2" s="216"/>
      <c r="S2" s="183"/>
      <c r="T2" s="183"/>
      <c r="U2" s="183"/>
      <c r="V2" s="183"/>
      <c r="W2" s="183"/>
      <c r="X2" s="183"/>
      <c r="Y2" s="183"/>
      <c r="Z2" s="73"/>
      <c r="AA2" s="73"/>
      <c r="AB2" s="73"/>
      <c r="AC2" s="73"/>
      <c r="AD2" s="73"/>
      <c r="AE2" s="73"/>
      <c r="AF2" s="73"/>
      <c r="AG2" s="73"/>
      <c r="AH2" s="73"/>
      <c r="AI2" s="73"/>
    </row>
    <row r="3" spans="1:35" ht="13.5" thickBot="1">
      <c r="A3" s="73"/>
      <c r="B3" s="217" t="s">
        <v>101</v>
      </c>
      <c r="C3" s="217" t="s">
        <v>102</v>
      </c>
      <c r="D3" s="217" t="s">
        <v>103</v>
      </c>
      <c r="E3" s="217" t="s">
        <v>104</v>
      </c>
      <c r="F3" s="217" t="s">
        <v>105</v>
      </c>
      <c r="G3" s="217" t="s">
        <v>106</v>
      </c>
      <c r="H3" s="218" t="s">
        <v>107</v>
      </c>
      <c r="I3" s="219"/>
      <c r="J3" s="217" t="s">
        <v>101</v>
      </c>
      <c r="K3" s="217" t="s">
        <v>102</v>
      </c>
      <c r="L3" s="217" t="s">
        <v>103</v>
      </c>
      <c r="M3" s="217" t="s">
        <v>104</v>
      </c>
      <c r="N3" s="217" t="s">
        <v>105</v>
      </c>
      <c r="O3" s="217" t="s">
        <v>106</v>
      </c>
      <c r="P3" s="218" t="s">
        <v>107</v>
      </c>
      <c r="Q3" s="214"/>
      <c r="R3" s="216"/>
      <c r="S3" s="183"/>
      <c r="T3" s="183"/>
      <c r="U3" s="183"/>
      <c r="V3" s="183"/>
      <c r="W3" s="183"/>
      <c r="X3" s="183"/>
      <c r="Y3" s="183"/>
      <c r="Z3" s="73"/>
      <c r="AA3" s="73"/>
      <c r="AB3" s="73"/>
      <c r="AC3" s="73"/>
      <c r="AD3" s="73"/>
      <c r="AE3" s="73"/>
      <c r="AF3" s="73"/>
      <c r="AG3" s="73"/>
      <c r="AH3" s="73"/>
      <c r="AI3" s="73"/>
    </row>
    <row r="4" spans="1:35" ht="12.75">
      <c r="A4" s="73"/>
      <c r="B4" s="220">
        <v>1</v>
      </c>
      <c r="C4" s="221">
        <v>2</v>
      </c>
      <c r="D4" s="221">
        <v>3</v>
      </c>
      <c r="E4" s="221">
        <v>4</v>
      </c>
      <c r="F4" s="221">
        <v>5</v>
      </c>
      <c r="G4" s="220">
        <v>6</v>
      </c>
      <c r="H4" s="222">
        <v>7</v>
      </c>
      <c r="I4" s="219"/>
      <c r="J4" s="221" t="s">
        <v>108</v>
      </c>
      <c r="K4" s="221" t="s">
        <v>108</v>
      </c>
      <c r="L4" s="221" t="s">
        <v>108</v>
      </c>
      <c r="M4" s="221">
        <v>1</v>
      </c>
      <c r="N4" s="221">
        <v>2</v>
      </c>
      <c r="O4" s="221">
        <v>3</v>
      </c>
      <c r="P4" s="222">
        <v>4</v>
      </c>
      <c r="Q4" s="214"/>
      <c r="R4" s="216"/>
      <c r="S4" s="183"/>
      <c r="T4" s="183"/>
      <c r="U4" s="183"/>
      <c r="V4" s="183"/>
      <c r="W4" s="183"/>
      <c r="X4" s="183"/>
      <c r="Y4" s="183"/>
      <c r="Z4" s="73"/>
      <c r="AA4" s="73"/>
      <c r="AB4" s="73"/>
      <c r="AC4" s="73"/>
      <c r="AD4" s="73"/>
      <c r="AE4" s="73"/>
      <c r="AF4" s="73"/>
      <c r="AG4" s="73"/>
      <c r="AH4" s="73"/>
      <c r="AI4" s="73"/>
    </row>
    <row r="5" spans="1:35" ht="12.75">
      <c r="A5" s="73"/>
      <c r="B5" s="223">
        <v>8</v>
      </c>
      <c r="C5" s="223">
        <v>9</v>
      </c>
      <c r="D5" s="223">
        <v>10</v>
      </c>
      <c r="E5" s="223">
        <v>11</v>
      </c>
      <c r="F5" s="223">
        <v>12</v>
      </c>
      <c r="G5" s="223">
        <v>13</v>
      </c>
      <c r="H5" s="224">
        <v>14</v>
      </c>
      <c r="I5" s="219"/>
      <c r="J5" s="223">
        <v>5</v>
      </c>
      <c r="K5" s="223">
        <v>6</v>
      </c>
      <c r="L5" s="223">
        <v>7</v>
      </c>
      <c r="M5" s="223">
        <v>8</v>
      </c>
      <c r="N5" s="223">
        <v>9</v>
      </c>
      <c r="O5" s="223">
        <v>10</v>
      </c>
      <c r="P5" s="224">
        <v>11</v>
      </c>
      <c r="Q5" s="214"/>
      <c r="R5" s="216"/>
      <c r="S5" s="183"/>
      <c r="T5" s="183"/>
      <c r="U5" s="183"/>
      <c r="V5" s="183"/>
      <c r="W5" s="183"/>
      <c r="X5" s="183"/>
      <c r="Y5" s="183"/>
      <c r="Z5" s="73"/>
      <c r="AA5" s="73"/>
      <c r="AB5" s="73"/>
      <c r="AC5" s="73"/>
      <c r="AD5" s="73"/>
      <c r="AE5" s="73"/>
      <c r="AF5" s="73"/>
      <c r="AG5" s="73"/>
      <c r="AH5" s="73"/>
      <c r="AI5" s="73"/>
    </row>
    <row r="6" spans="1:35" ht="12.75">
      <c r="A6" s="73"/>
      <c r="B6" s="223">
        <v>15</v>
      </c>
      <c r="C6" s="223">
        <v>16</v>
      </c>
      <c r="D6" s="223">
        <v>17</v>
      </c>
      <c r="E6" s="223">
        <v>18</v>
      </c>
      <c r="F6" s="223">
        <v>19</v>
      </c>
      <c r="G6" s="223">
        <v>20</v>
      </c>
      <c r="H6" s="224">
        <v>21</v>
      </c>
      <c r="I6" s="219"/>
      <c r="J6" s="223">
        <v>12</v>
      </c>
      <c r="K6" s="223">
        <v>13</v>
      </c>
      <c r="L6" s="223">
        <v>14</v>
      </c>
      <c r="M6" s="223">
        <v>15</v>
      </c>
      <c r="N6" s="223">
        <v>16</v>
      </c>
      <c r="O6" s="223">
        <v>17</v>
      </c>
      <c r="P6" s="224">
        <v>18</v>
      </c>
      <c r="Q6" s="214"/>
      <c r="R6" s="216"/>
      <c r="S6" s="183"/>
      <c r="T6" s="183"/>
      <c r="U6" s="183"/>
      <c r="V6" s="183"/>
      <c r="W6" s="183"/>
      <c r="X6" s="183"/>
      <c r="Y6" s="183"/>
      <c r="Z6" s="73"/>
      <c r="AA6" s="73"/>
      <c r="AB6" s="73"/>
      <c r="AC6" s="73"/>
      <c r="AD6" s="73"/>
      <c r="AE6" s="73"/>
      <c r="AF6" s="73"/>
      <c r="AG6" s="73"/>
      <c r="AH6" s="73"/>
      <c r="AI6" s="73"/>
    </row>
    <row r="7" spans="1:35" ht="12.75">
      <c r="A7" s="73"/>
      <c r="B7" s="223">
        <v>22</v>
      </c>
      <c r="C7" s="223">
        <v>23</v>
      </c>
      <c r="D7" s="223">
        <v>24</v>
      </c>
      <c r="E7" s="223">
        <v>25</v>
      </c>
      <c r="F7" s="223">
        <v>26</v>
      </c>
      <c r="G7" s="223">
        <v>27</v>
      </c>
      <c r="H7" s="224">
        <v>28</v>
      </c>
      <c r="I7" s="219"/>
      <c r="J7" s="223">
        <v>19</v>
      </c>
      <c r="K7" s="223">
        <v>20</v>
      </c>
      <c r="L7" s="223">
        <v>21</v>
      </c>
      <c r="M7" s="223">
        <v>22</v>
      </c>
      <c r="N7" s="223">
        <v>23</v>
      </c>
      <c r="O7" s="223">
        <v>24</v>
      </c>
      <c r="P7" s="224">
        <v>25</v>
      </c>
      <c r="Q7" s="214"/>
      <c r="R7" s="216"/>
      <c r="S7" s="183"/>
      <c r="T7" s="183"/>
      <c r="U7" s="183"/>
      <c r="V7" s="183"/>
      <c r="W7" s="183"/>
      <c r="X7" s="183"/>
      <c r="Y7" s="183"/>
      <c r="Z7" s="73"/>
      <c r="AA7" s="73"/>
      <c r="AB7" s="73"/>
      <c r="AC7" s="73"/>
      <c r="AD7" s="73"/>
      <c r="AE7" s="73"/>
      <c r="AF7" s="73"/>
      <c r="AG7" s="73"/>
      <c r="AH7" s="73"/>
      <c r="AI7" s="73"/>
    </row>
    <row r="8" spans="1:35" ht="12.75">
      <c r="A8" s="73"/>
      <c r="B8" s="223">
        <v>29</v>
      </c>
      <c r="C8" s="223">
        <v>30</v>
      </c>
      <c r="D8" s="223">
        <v>31</v>
      </c>
      <c r="E8" s="225" t="s">
        <v>108</v>
      </c>
      <c r="F8" s="226" t="s">
        <v>108</v>
      </c>
      <c r="G8" s="226" t="s">
        <v>108</v>
      </c>
      <c r="H8" s="227" t="s">
        <v>108</v>
      </c>
      <c r="I8" s="219"/>
      <c r="J8" s="223">
        <v>26</v>
      </c>
      <c r="K8" s="223">
        <v>27</v>
      </c>
      <c r="L8" s="223">
        <v>28</v>
      </c>
      <c r="M8" s="225" t="s">
        <v>108</v>
      </c>
      <c r="N8" s="226" t="s">
        <v>108</v>
      </c>
      <c r="O8" s="226" t="s">
        <v>108</v>
      </c>
      <c r="P8" s="227" t="s">
        <v>108</v>
      </c>
      <c r="Q8" s="214"/>
      <c r="R8" s="216"/>
      <c r="S8" s="183"/>
      <c r="T8" s="183"/>
      <c r="U8" s="183"/>
      <c r="V8" s="183"/>
      <c r="W8" s="183"/>
      <c r="X8" s="183"/>
      <c r="Y8" s="183"/>
      <c r="Z8" s="73"/>
      <c r="AA8" s="73"/>
      <c r="AB8" s="73"/>
      <c r="AC8" s="73"/>
      <c r="AD8" s="73"/>
      <c r="AE8" s="73"/>
      <c r="AF8" s="73"/>
      <c r="AG8" s="73"/>
      <c r="AH8" s="73"/>
      <c r="AI8" s="73"/>
    </row>
    <row r="9" spans="1:35" ht="12.75">
      <c r="A9" s="215"/>
      <c r="B9" s="226" t="s">
        <v>108</v>
      </c>
      <c r="C9" s="226" t="s">
        <v>108</v>
      </c>
      <c r="D9" s="228" t="s">
        <v>108</v>
      </c>
      <c r="E9" s="228" t="s">
        <v>108</v>
      </c>
      <c r="F9" s="228" t="s">
        <v>108</v>
      </c>
      <c r="G9" s="228" t="s">
        <v>108</v>
      </c>
      <c r="H9" s="219" t="s">
        <v>108</v>
      </c>
      <c r="I9" s="219"/>
      <c r="J9" s="229"/>
      <c r="K9" s="229"/>
      <c r="L9" s="229"/>
      <c r="M9" s="229"/>
      <c r="N9" s="229"/>
      <c r="O9" s="229"/>
      <c r="P9" s="229"/>
      <c r="Q9" s="230"/>
      <c r="R9" s="231"/>
      <c r="S9" s="184"/>
      <c r="T9" s="184"/>
      <c r="U9" s="184"/>
      <c r="V9" s="183"/>
      <c r="W9" s="183"/>
      <c r="X9" s="183"/>
      <c r="Y9" s="183"/>
      <c r="Z9" s="73"/>
      <c r="AA9" s="73"/>
      <c r="AB9" s="73"/>
      <c r="AC9" s="73"/>
      <c r="AD9" s="73"/>
      <c r="AE9" s="73"/>
      <c r="AF9" s="73"/>
      <c r="AG9" s="73"/>
      <c r="AH9" s="73"/>
      <c r="AI9" s="73"/>
    </row>
    <row r="10" spans="1:35" ht="13.5" thickBot="1">
      <c r="A10" s="215"/>
      <c r="B10" s="479" t="s">
        <v>16</v>
      </c>
      <c r="C10" s="479"/>
      <c r="D10" s="479"/>
      <c r="E10" s="479"/>
      <c r="F10" s="479"/>
      <c r="G10" s="479"/>
      <c r="H10" s="479"/>
      <c r="I10" s="229"/>
      <c r="J10" s="479" t="s">
        <v>17</v>
      </c>
      <c r="K10" s="479"/>
      <c r="L10" s="479"/>
      <c r="M10" s="479"/>
      <c r="N10" s="479"/>
      <c r="O10" s="479"/>
      <c r="P10" s="479"/>
      <c r="Q10" s="230"/>
      <c r="R10" s="231"/>
      <c r="S10" s="231"/>
      <c r="T10" s="231"/>
      <c r="U10" s="231"/>
      <c r="V10" s="216"/>
      <c r="W10" s="216"/>
      <c r="X10" s="216"/>
      <c r="Y10" s="230"/>
      <c r="Z10" s="73"/>
      <c r="AA10" s="73"/>
      <c r="AB10" s="73"/>
      <c r="AC10" s="73"/>
      <c r="AD10" s="73"/>
      <c r="AE10" s="73"/>
      <c r="AF10" s="73"/>
      <c r="AG10" s="73"/>
      <c r="AH10" s="73"/>
      <c r="AI10" s="73"/>
    </row>
    <row r="11" spans="1:35" ht="13.5" thickBot="1">
      <c r="A11" s="73"/>
      <c r="B11" s="217" t="s">
        <v>101</v>
      </c>
      <c r="C11" s="217" t="s">
        <v>102</v>
      </c>
      <c r="D11" s="217" t="s">
        <v>103</v>
      </c>
      <c r="E11" s="217" t="s">
        <v>104</v>
      </c>
      <c r="F11" s="217" t="s">
        <v>105</v>
      </c>
      <c r="G11" s="217" t="s">
        <v>106</v>
      </c>
      <c r="H11" s="218" t="s">
        <v>107</v>
      </c>
      <c r="I11" s="232"/>
      <c r="J11" s="217" t="s">
        <v>101</v>
      </c>
      <c r="K11" s="217" t="s">
        <v>102</v>
      </c>
      <c r="L11" s="217" t="s">
        <v>103</v>
      </c>
      <c r="M11" s="217" t="s">
        <v>104</v>
      </c>
      <c r="N11" s="217" t="s">
        <v>105</v>
      </c>
      <c r="O11" s="217" t="s">
        <v>106</v>
      </c>
      <c r="P11" s="218" t="s">
        <v>107</v>
      </c>
      <c r="Q11" s="216"/>
      <c r="R11" s="231"/>
      <c r="S11" s="184"/>
      <c r="T11" s="184"/>
      <c r="U11" s="184"/>
      <c r="V11" s="183"/>
      <c r="W11" s="183"/>
      <c r="X11" s="183"/>
      <c r="Y11" s="183"/>
      <c r="Z11" s="73"/>
      <c r="AA11" s="73"/>
      <c r="AB11" s="73"/>
      <c r="AC11" s="73"/>
      <c r="AD11" s="73"/>
      <c r="AE11" s="73"/>
      <c r="AF11" s="73"/>
      <c r="AG11" s="73"/>
      <c r="AH11" s="73"/>
      <c r="AI11" s="73"/>
    </row>
    <row r="12" spans="1:35" ht="12.75">
      <c r="A12" s="73"/>
      <c r="B12" s="221" t="s">
        <v>108</v>
      </c>
      <c r="C12" s="221" t="s">
        <v>108</v>
      </c>
      <c r="D12" s="221" t="s">
        <v>108</v>
      </c>
      <c r="E12" s="221">
        <v>1</v>
      </c>
      <c r="F12" s="221">
        <v>2</v>
      </c>
      <c r="G12" s="221">
        <v>3</v>
      </c>
      <c r="H12" s="222">
        <v>4</v>
      </c>
      <c r="I12" s="219"/>
      <c r="J12" s="221" t="s">
        <v>108</v>
      </c>
      <c r="K12" s="221" t="s">
        <v>108</v>
      </c>
      <c r="L12" s="221" t="s">
        <v>108</v>
      </c>
      <c r="M12" s="221" t="s">
        <v>108</v>
      </c>
      <c r="N12" s="221" t="s">
        <v>108</v>
      </c>
      <c r="O12" s="221" t="s">
        <v>108</v>
      </c>
      <c r="P12" s="222">
        <v>1</v>
      </c>
      <c r="Q12" s="214"/>
      <c r="R12" s="231"/>
      <c r="S12" s="184"/>
      <c r="T12" s="184"/>
      <c r="U12" s="184"/>
      <c r="V12" s="183"/>
      <c r="W12" s="183"/>
      <c r="X12" s="183"/>
      <c r="Y12" s="183"/>
      <c r="Z12" s="73"/>
      <c r="AA12" s="73"/>
      <c r="AB12" s="73"/>
      <c r="AC12" s="73"/>
      <c r="AD12" s="73"/>
      <c r="AE12" s="73"/>
      <c r="AF12" s="73"/>
      <c r="AG12" s="73"/>
      <c r="AH12" s="73"/>
      <c r="AI12" s="73"/>
    </row>
    <row r="13" spans="1:35" ht="12.75">
      <c r="A13" s="73"/>
      <c r="B13" s="223">
        <v>5</v>
      </c>
      <c r="C13" s="223">
        <v>6</v>
      </c>
      <c r="D13" s="223">
        <v>7</v>
      </c>
      <c r="E13" s="223">
        <v>8</v>
      </c>
      <c r="F13" s="223">
        <v>9</v>
      </c>
      <c r="G13" s="223">
        <v>10</v>
      </c>
      <c r="H13" s="224">
        <v>11</v>
      </c>
      <c r="I13" s="219"/>
      <c r="J13" s="223">
        <v>2</v>
      </c>
      <c r="K13" s="223">
        <v>3</v>
      </c>
      <c r="L13" s="223">
        <v>4</v>
      </c>
      <c r="M13" s="223">
        <v>5</v>
      </c>
      <c r="N13" s="223">
        <v>6</v>
      </c>
      <c r="O13" s="223">
        <v>7</v>
      </c>
      <c r="P13" s="224">
        <v>8</v>
      </c>
      <c r="Q13" s="214"/>
      <c r="R13" s="231"/>
      <c r="S13" s="184"/>
      <c r="T13" s="184"/>
      <c r="U13" s="184"/>
      <c r="V13" s="183"/>
      <c r="W13" s="183"/>
      <c r="X13" s="183"/>
      <c r="Y13" s="183"/>
      <c r="Z13" s="73"/>
      <c r="AA13" s="73"/>
      <c r="AB13" s="73"/>
      <c r="AC13" s="73"/>
      <c r="AD13" s="73"/>
      <c r="AE13" s="73"/>
      <c r="AF13" s="73"/>
      <c r="AG13" s="73"/>
      <c r="AH13" s="73"/>
      <c r="AI13" s="73"/>
    </row>
    <row r="14" spans="1:35" ht="12.75">
      <c r="A14" s="73"/>
      <c r="B14" s="223">
        <v>12</v>
      </c>
      <c r="C14" s="223">
        <v>13</v>
      </c>
      <c r="D14" s="223">
        <v>14</v>
      </c>
      <c r="E14" s="223">
        <v>15</v>
      </c>
      <c r="F14" s="223">
        <v>16</v>
      </c>
      <c r="G14" s="223">
        <v>17</v>
      </c>
      <c r="H14" s="224">
        <v>18</v>
      </c>
      <c r="I14" s="219"/>
      <c r="J14" s="233">
        <v>9</v>
      </c>
      <c r="K14" s="223">
        <v>10</v>
      </c>
      <c r="L14" s="223">
        <v>11</v>
      </c>
      <c r="M14" s="223">
        <v>12</v>
      </c>
      <c r="N14" s="223">
        <v>13</v>
      </c>
      <c r="O14" s="223">
        <v>14</v>
      </c>
      <c r="P14" s="224">
        <v>15</v>
      </c>
      <c r="Q14" s="214"/>
      <c r="R14" s="231"/>
      <c r="S14" s="184"/>
      <c r="T14" s="184"/>
      <c r="U14" s="184"/>
      <c r="V14" s="183"/>
      <c r="W14" s="183"/>
      <c r="X14" s="183"/>
      <c r="Y14" s="183"/>
      <c r="Z14" s="73"/>
      <c r="AA14" s="73"/>
      <c r="AB14" s="73"/>
      <c r="AC14" s="73"/>
      <c r="AD14" s="73"/>
      <c r="AE14" s="73"/>
      <c r="AF14" s="73"/>
      <c r="AG14" s="73"/>
      <c r="AH14" s="73"/>
      <c r="AI14" s="73"/>
    </row>
    <row r="15" spans="1:35" ht="12.75">
      <c r="A15" s="73"/>
      <c r="B15" s="223">
        <v>19</v>
      </c>
      <c r="C15" s="223">
        <v>20</v>
      </c>
      <c r="D15" s="223">
        <v>21</v>
      </c>
      <c r="E15" s="223">
        <v>22</v>
      </c>
      <c r="F15" s="223">
        <v>23</v>
      </c>
      <c r="G15" s="223">
        <v>24</v>
      </c>
      <c r="H15" s="224">
        <v>25</v>
      </c>
      <c r="I15" s="219"/>
      <c r="J15" s="223">
        <v>16</v>
      </c>
      <c r="K15" s="223">
        <v>17</v>
      </c>
      <c r="L15" s="223">
        <v>18</v>
      </c>
      <c r="M15" s="223">
        <v>19</v>
      </c>
      <c r="N15" s="223">
        <v>20</v>
      </c>
      <c r="O15" s="223">
        <v>21</v>
      </c>
      <c r="P15" s="224">
        <v>22</v>
      </c>
      <c r="Q15" s="214"/>
      <c r="R15" s="231"/>
      <c r="S15" s="184"/>
      <c r="T15" s="184"/>
      <c r="U15" s="184"/>
      <c r="V15" s="183"/>
      <c r="W15" s="183"/>
      <c r="X15" s="183"/>
      <c r="Y15" s="183"/>
      <c r="Z15" s="73"/>
      <c r="AA15" s="73"/>
      <c r="AB15" s="73"/>
      <c r="AC15" s="73"/>
      <c r="AD15" s="73"/>
      <c r="AE15" s="73"/>
      <c r="AF15" s="73"/>
      <c r="AG15" s="73"/>
      <c r="AH15" s="73"/>
      <c r="AI15" s="73"/>
    </row>
    <row r="16" spans="1:35" ht="12.75">
      <c r="A16" s="73"/>
      <c r="B16" s="223">
        <v>26</v>
      </c>
      <c r="C16" s="223">
        <v>27</v>
      </c>
      <c r="D16" s="223">
        <v>28</v>
      </c>
      <c r="E16" s="223">
        <v>29</v>
      </c>
      <c r="F16" s="223">
        <v>30</v>
      </c>
      <c r="G16" s="223">
        <v>31</v>
      </c>
      <c r="H16" s="234" t="s">
        <v>108</v>
      </c>
      <c r="I16" s="235"/>
      <c r="J16" s="223">
        <v>23</v>
      </c>
      <c r="K16" s="223">
        <v>24</v>
      </c>
      <c r="L16" s="233">
        <v>25</v>
      </c>
      <c r="M16" s="223">
        <v>26</v>
      </c>
      <c r="N16" s="223">
        <v>27</v>
      </c>
      <c r="O16" s="223">
        <v>28</v>
      </c>
      <c r="P16" s="224">
        <v>29</v>
      </c>
      <c r="Q16" s="214"/>
      <c r="R16" s="231"/>
      <c r="S16" s="184"/>
      <c r="T16" s="184"/>
      <c r="U16" s="184"/>
      <c r="V16" s="183"/>
      <c r="W16" s="183"/>
      <c r="X16" s="183"/>
      <c r="Y16" s="183"/>
      <c r="Z16" s="73"/>
      <c r="AA16" s="73"/>
      <c r="AB16" s="73"/>
      <c r="AC16" s="73"/>
      <c r="AD16" s="73"/>
      <c r="AE16" s="73"/>
      <c r="AF16" s="73"/>
      <c r="AG16" s="73"/>
      <c r="AH16" s="73"/>
      <c r="AI16" s="73"/>
    </row>
    <row r="17" spans="1:35" ht="12.75">
      <c r="A17" s="73"/>
      <c r="B17" s="236"/>
      <c r="C17" s="236"/>
      <c r="D17" s="236"/>
      <c r="E17" s="236"/>
      <c r="F17" s="236"/>
      <c r="G17" s="236"/>
      <c r="H17" s="237"/>
      <c r="I17" s="235"/>
      <c r="J17" s="223">
        <v>30</v>
      </c>
      <c r="K17" s="225" t="s">
        <v>108</v>
      </c>
      <c r="L17" s="228" t="s">
        <v>108</v>
      </c>
      <c r="M17" s="228" t="s">
        <v>108</v>
      </c>
      <c r="N17" s="228" t="s">
        <v>108</v>
      </c>
      <c r="O17" s="228" t="s">
        <v>108</v>
      </c>
      <c r="P17" s="219" t="s">
        <v>108</v>
      </c>
      <c r="Q17" s="214"/>
      <c r="R17" s="231"/>
      <c r="S17" s="215"/>
      <c r="T17" s="215"/>
      <c r="U17" s="215"/>
      <c r="V17" s="73"/>
      <c r="W17" s="73"/>
      <c r="X17" s="73"/>
      <c r="Y17" s="73"/>
      <c r="Z17" s="73"/>
      <c r="AA17" s="73"/>
      <c r="AB17" s="73"/>
      <c r="AC17" s="73"/>
      <c r="AD17" s="73"/>
      <c r="AE17" s="73"/>
      <c r="AF17" s="73"/>
      <c r="AG17" s="73"/>
      <c r="AH17" s="73"/>
      <c r="AI17" s="73"/>
    </row>
    <row r="18" spans="1:35" ht="12.75">
      <c r="A18" s="73"/>
      <c r="B18" s="236"/>
      <c r="C18" s="236"/>
      <c r="D18" s="236"/>
      <c r="E18" s="236"/>
      <c r="F18" s="236"/>
      <c r="G18" s="236"/>
      <c r="H18" s="236"/>
      <c r="I18" s="219"/>
      <c r="J18" s="228"/>
      <c r="K18" s="228"/>
      <c r="L18" s="228"/>
      <c r="M18" s="228"/>
      <c r="N18" s="228"/>
      <c r="O18" s="228"/>
      <c r="P18" s="219"/>
      <c r="Q18" s="214"/>
      <c r="R18" s="231"/>
      <c r="S18" s="231"/>
      <c r="T18" s="231"/>
      <c r="U18" s="231"/>
      <c r="V18" s="231"/>
      <c r="W18" s="231"/>
      <c r="X18" s="231"/>
      <c r="Y18" s="214"/>
      <c r="Z18" s="73"/>
      <c r="AA18" s="73"/>
      <c r="AB18" s="73"/>
      <c r="AC18" s="73"/>
      <c r="AD18" s="73"/>
      <c r="AE18" s="73"/>
      <c r="AF18" s="73"/>
      <c r="AG18" s="73"/>
      <c r="AH18" s="73"/>
      <c r="AI18" s="73"/>
    </row>
    <row r="19" spans="1:35" ht="13.5" thickBot="1">
      <c r="A19" s="73"/>
      <c r="B19" s="479" t="s">
        <v>18</v>
      </c>
      <c r="C19" s="479"/>
      <c r="D19" s="479"/>
      <c r="E19" s="479"/>
      <c r="F19" s="479"/>
      <c r="G19" s="479"/>
      <c r="H19" s="479"/>
      <c r="I19" s="229"/>
      <c r="J19" s="479" t="s">
        <v>19</v>
      </c>
      <c r="K19" s="479"/>
      <c r="L19" s="479"/>
      <c r="M19" s="479"/>
      <c r="N19" s="479"/>
      <c r="O19" s="479"/>
      <c r="P19" s="479"/>
      <c r="Q19" s="230"/>
      <c r="R19" s="231"/>
      <c r="S19" s="231"/>
      <c r="T19" s="231"/>
      <c r="U19" s="231"/>
      <c r="V19" s="216"/>
      <c r="W19" s="216"/>
      <c r="X19" s="216"/>
      <c r="Y19" s="230"/>
      <c r="Z19" s="73"/>
      <c r="AA19" s="73"/>
      <c r="AB19" s="73"/>
      <c r="AC19" s="73"/>
      <c r="AD19" s="73"/>
      <c r="AE19" s="73"/>
      <c r="AF19" s="73"/>
      <c r="AG19" s="73"/>
      <c r="AH19" s="73"/>
      <c r="AI19" s="73"/>
    </row>
    <row r="20" spans="1:35" ht="13.5" thickBot="1">
      <c r="A20" s="73"/>
      <c r="B20" s="217" t="s">
        <v>101</v>
      </c>
      <c r="C20" s="217" t="s">
        <v>102</v>
      </c>
      <c r="D20" s="217" t="s">
        <v>103</v>
      </c>
      <c r="E20" s="217" t="s">
        <v>104</v>
      </c>
      <c r="F20" s="217" t="s">
        <v>105</v>
      </c>
      <c r="G20" s="217" t="s">
        <v>106</v>
      </c>
      <c r="H20" s="218" t="s">
        <v>107</v>
      </c>
      <c r="I20" s="232"/>
      <c r="J20" s="217" t="s">
        <v>101</v>
      </c>
      <c r="K20" s="217" t="s">
        <v>102</v>
      </c>
      <c r="L20" s="217" t="s">
        <v>103</v>
      </c>
      <c r="M20" s="217" t="s">
        <v>104</v>
      </c>
      <c r="N20" s="217" t="s">
        <v>105</v>
      </c>
      <c r="O20" s="217" t="s">
        <v>106</v>
      </c>
      <c r="P20" s="218" t="s">
        <v>107</v>
      </c>
      <c r="Q20" s="216"/>
      <c r="R20" s="231"/>
      <c r="S20" s="215"/>
      <c r="T20" s="215"/>
      <c r="U20" s="215"/>
      <c r="V20" s="73"/>
      <c r="W20" s="73"/>
      <c r="X20" s="73"/>
      <c r="Y20" s="73"/>
      <c r="Z20" s="73"/>
      <c r="AA20" s="73"/>
      <c r="AB20" s="73"/>
      <c r="AC20" s="73"/>
      <c r="AD20" s="73"/>
      <c r="AE20" s="73"/>
      <c r="AF20" s="73"/>
      <c r="AG20" s="73"/>
      <c r="AH20" s="73"/>
      <c r="AI20" s="73"/>
    </row>
    <row r="21" spans="1:35" ht="12.75">
      <c r="A21" s="73"/>
      <c r="B21" s="221" t="s">
        <v>108</v>
      </c>
      <c r="C21" s="220">
        <v>1</v>
      </c>
      <c r="D21" s="221">
        <v>2</v>
      </c>
      <c r="E21" s="221">
        <v>3</v>
      </c>
      <c r="F21" s="221">
        <v>4</v>
      </c>
      <c r="G21" s="221">
        <v>5</v>
      </c>
      <c r="H21" s="222">
        <v>6</v>
      </c>
      <c r="I21" s="219"/>
      <c r="J21" s="238" t="s">
        <v>108</v>
      </c>
      <c r="K21" s="221" t="s">
        <v>108</v>
      </c>
      <c r="L21" s="221" t="s">
        <v>108</v>
      </c>
      <c r="M21" s="221" t="s">
        <v>108</v>
      </c>
      <c r="N21" s="221">
        <v>1</v>
      </c>
      <c r="O21" s="220">
        <v>2</v>
      </c>
      <c r="P21" s="222">
        <v>3</v>
      </c>
      <c r="Q21" s="214"/>
      <c r="R21" s="231"/>
      <c r="S21" s="215"/>
      <c r="T21" s="215"/>
      <c r="U21" s="215"/>
      <c r="V21" s="73"/>
      <c r="W21" s="73"/>
      <c r="X21" s="73"/>
      <c r="Y21" s="73"/>
      <c r="Z21" s="73"/>
      <c r="AA21" s="73"/>
      <c r="AB21" s="73"/>
      <c r="AC21" s="73"/>
      <c r="AD21" s="73"/>
      <c r="AE21" s="73"/>
      <c r="AF21" s="73"/>
      <c r="AG21" s="73"/>
      <c r="AH21" s="73"/>
      <c r="AI21" s="73"/>
    </row>
    <row r="22" spans="1:35" ht="12.75">
      <c r="A22" s="73"/>
      <c r="B22" s="223">
        <v>7</v>
      </c>
      <c r="C22" s="223">
        <v>8</v>
      </c>
      <c r="D22" s="223">
        <v>9</v>
      </c>
      <c r="E22" s="223">
        <v>10</v>
      </c>
      <c r="F22" s="223">
        <v>11</v>
      </c>
      <c r="G22" s="223">
        <v>12</v>
      </c>
      <c r="H22" s="224">
        <v>13</v>
      </c>
      <c r="I22" s="219"/>
      <c r="J22" s="223">
        <v>4</v>
      </c>
      <c r="K22" s="223">
        <v>5</v>
      </c>
      <c r="L22" s="223">
        <v>6</v>
      </c>
      <c r="M22" s="223">
        <v>7</v>
      </c>
      <c r="N22" s="223">
        <v>8</v>
      </c>
      <c r="O22" s="223">
        <v>9</v>
      </c>
      <c r="P22" s="224">
        <v>10</v>
      </c>
      <c r="Q22" s="214"/>
      <c r="R22" s="231"/>
      <c r="S22" s="215"/>
      <c r="T22" s="215"/>
      <c r="U22" s="215"/>
      <c r="V22" s="73"/>
      <c r="W22" s="73"/>
      <c r="X22" s="73"/>
      <c r="Y22" s="73"/>
      <c r="Z22" s="73"/>
      <c r="AA22" s="73"/>
      <c r="AB22" s="73"/>
      <c r="AC22" s="73"/>
      <c r="AD22" s="73"/>
      <c r="AE22" s="73"/>
      <c r="AF22" s="73"/>
      <c r="AG22" s="73"/>
      <c r="AH22" s="73"/>
      <c r="AI22" s="73"/>
    </row>
    <row r="23" spans="1:35" ht="12.75">
      <c r="A23" s="73"/>
      <c r="B23" s="223">
        <v>14</v>
      </c>
      <c r="C23" s="223">
        <v>15</v>
      </c>
      <c r="D23" s="223">
        <v>16</v>
      </c>
      <c r="E23" s="223">
        <v>17</v>
      </c>
      <c r="F23" s="223">
        <v>18</v>
      </c>
      <c r="G23" s="223">
        <v>19</v>
      </c>
      <c r="H23" s="224">
        <v>20</v>
      </c>
      <c r="I23" s="219"/>
      <c r="J23" s="223">
        <v>11</v>
      </c>
      <c r="K23" s="223">
        <v>12</v>
      </c>
      <c r="L23" s="223">
        <v>13</v>
      </c>
      <c r="M23" s="223">
        <v>14</v>
      </c>
      <c r="N23" s="223">
        <v>15</v>
      </c>
      <c r="O23" s="223">
        <v>16</v>
      </c>
      <c r="P23" s="224">
        <v>17</v>
      </c>
      <c r="Q23" s="214"/>
      <c r="R23" s="231"/>
      <c r="S23" s="215"/>
      <c r="T23" s="215"/>
      <c r="U23" s="215"/>
      <c r="V23" s="73"/>
      <c r="W23" s="73"/>
      <c r="X23" s="73"/>
      <c r="Y23" s="73"/>
      <c r="Z23" s="73"/>
      <c r="AA23" s="73"/>
      <c r="AB23" s="73"/>
      <c r="AC23" s="73"/>
      <c r="AD23" s="73"/>
      <c r="AE23" s="73"/>
      <c r="AF23" s="73"/>
      <c r="AG23" s="73"/>
      <c r="AH23" s="73"/>
      <c r="AI23" s="73"/>
    </row>
    <row r="24" spans="1:35" ht="12.75">
      <c r="A24" s="73"/>
      <c r="B24" s="223">
        <v>21</v>
      </c>
      <c r="C24" s="223">
        <v>22</v>
      </c>
      <c r="D24" s="223">
        <v>23</v>
      </c>
      <c r="E24" s="223">
        <v>24</v>
      </c>
      <c r="F24" s="223">
        <v>25</v>
      </c>
      <c r="G24" s="223">
        <v>26</v>
      </c>
      <c r="H24" s="224">
        <v>27</v>
      </c>
      <c r="I24" s="219"/>
      <c r="J24" s="223">
        <v>18</v>
      </c>
      <c r="K24" s="223">
        <v>19</v>
      </c>
      <c r="L24" s="223">
        <v>20</v>
      </c>
      <c r="M24" s="223">
        <v>21</v>
      </c>
      <c r="N24" s="223">
        <v>22</v>
      </c>
      <c r="O24" s="223">
        <v>23</v>
      </c>
      <c r="P24" s="224">
        <v>24</v>
      </c>
      <c r="Q24" s="214"/>
      <c r="R24" s="231"/>
      <c r="S24" s="215"/>
      <c r="T24" s="215"/>
      <c r="U24" s="215"/>
      <c r="V24" s="73"/>
      <c r="W24" s="73"/>
      <c r="X24" s="73"/>
      <c r="Y24" s="73"/>
      <c r="Z24" s="73"/>
      <c r="AA24" s="73"/>
      <c r="AB24" s="73"/>
      <c r="AC24" s="73"/>
      <c r="AD24" s="73"/>
      <c r="AE24" s="73"/>
      <c r="AF24" s="73"/>
      <c r="AG24" s="73"/>
      <c r="AH24" s="73"/>
      <c r="AI24" s="73"/>
    </row>
    <row r="25" spans="1:35" ht="12.75">
      <c r="A25" s="73"/>
      <c r="B25" s="223">
        <v>28</v>
      </c>
      <c r="C25" s="223">
        <v>29</v>
      </c>
      <c r="D25" s="223">
        <v>30</v>
      </c>
      <c r="E25" s="223">
        <v>31</v>
      </c>
      <c r="F25" s="225" t="s">
        <v>108</v>
      </c>
      <c r="G25" s="226" t="s">
        <v>108</v>
      </c>
      <c r="H25" s="227" t="s">
        <v>108</v>
      </c>
      <c r="I25" s="219"/>
      <c r="J25" s="223">
        <v>25</v>
      </c>
      <c r="K25" s="223">
        <v>26</v>
      </c>
      <c r="L25" s="223">
        <v>27</v>
      </c>
      <c r="M25" s="223">
        <v>28</v>
      </c>
      <c r="N25" s="223">
        <v>29</v>
      </c>
      <c r="O25" s="223">
        <v>30</v>
      </c>
      <c r="P25" s="234" t="s">
        <v>108</v>
      </c>
      <c r="Q25" s="214"/>
      <c r="R25" s="231"/>
      <c r="S25" s="215"/>
      <c r="T25" s="215"/>
      <c r="U25" s="215"/>
      <c r="V25" s="73"/>
      <c r="W25" s="73"/>
      <c r="X25" s="73"/>
      <c r="Y25" s="73"/>
      <c r="Z25" s="73"/>
      <c r="AA25" s="73"/>
      <c r="AB25" s="73"/>
      <c r="AC25" s="73"/>
      <c r="AD25" s="73"/>
      <c r="AE25" s="73"/>
      <c r="AF25" s="73"/>
      <c r="AG25" s="73"/>
      <c r="AH25" s="73"/>
      <c r="AI25" s="73"/>
    </row>
    <row r="26" spans="1:35" ht="15.75">
      <c r="A26" s="73"/>
      <c r="B26" s="239"/>
      <c r="C26" s="239"/>
      <c r="D26" s="240"/>
      <c r="E26" s="240"/>
      <c r="F26" s="241"/>
      <c r="G26" s="241"/>
      <c r="H26" s="241"/>
      <c r="I26" s="219"/>
      <c r="J26" s="219"/>
      <c r="K26" s="219"/>
      <c r="L26" s="219"/>
      <c r="M26" s="219"/>
      <c r="N26" s="219"/>
      <c r="O26" s="219"/>
      <c r="P26" s="219"/>
      <c r="Q26" s="214"/>
      <c r="R26" s="231"/>
      <c r="S26" s="215"/>
      <c r="T26" s="215"/>
      <c r="U26" s="215"/>
      <c r="V26" s="73"/>
      <c r="W26" s="73"/>
      <c r="X26" s="73"/>
      <c r="Y26" s="73"/>
      <c r="Z26" s="73"/>
      <c r="AA26" s="73"/>
      <c r="AB26" s="73"/>
      <c r="AC26" s="73"/>
      <c r="AD26" s="73"/>
      <c r="AE26" s="73"/>
      <c r="AF26" s="73"/>
      <c r="AG26" s="73"/>
      <c r="AH26" s="73"/>
      <c r="AI26" s="73"/>
    </row>
    <row r="27" spans="1:35" ht="13.5" thickBot="1">
      <c r="A27" s="215"/>
      <c r="B27" s="479" t="s">
        <v>20</v>
      </c>
      <c r="C27" s="479"/>
      <c r="D27" s="479"/>
      <c r="E27" s="479"/>
      <c r="F27" s="479"/>
      <c r="G27" s="479"/>
      <c r="H27" s="479"/>
      <c r="I27" s="219"/>
      <c r="J27" s="479" t="s">
        <v>21</v>
      </c>
      <c r="K27" s="479"/>
      <c r="L27" s="479"/>
      <c r="M27" s="479"/>
      <c r="N27" s="479"/>
      <c r="O27" s="479"/>
      <c r="P27" s="479"/>
      <c r="Q27" s="214"/>
      <c r="R27" s="231"/>
      <c r="S27" s="231" t="s">
        <v>108</v>
      </c>
      <c r="T27" s="231" t="s">
        <v>108</v>
      </c>
      <c r="U27" s="231" t="s">
        <v>108</v>
      </c>
      <c r="V27" s="216" t="s">
        <v>108</v>
      </c>
      <c r="W27" s="216" t="s">
        <v>108</v>
      </c>
      <c r="X27" s="216" t="s">
        <v>108</v>
      </c>
      <c r="Y27" s="230" t="s">
        <v>108</v>
      </c>
      <c r="Z27" s="73"/>
      <c r="AA27" s="73"/>
      <c r="AB27" s="73"/>
      <c r="AC27" s="73"/>
      <c r="AD27" s="73"/>
      <c r="AE27" s="73"/>
      <c r="AF27" s="73"/>
      <c r="AG27" s="73"/>
      <c r="AH27" s="73"/>
      <c r="AI27" s="73"/>
    </row>
    <row r="28" spans="1:35" ht="13.5" thickBot="1">
      <c r="A28" s="73"/>
      <c r="B28" s="217" t="s">
        <v>101</v>
      </c>
      <c r="C28" s="217" t="s">
        <v>102</v>
      </c>
      <c r="D28" s="217" t="s">
        <v>103</v>
      </c>
      <c r="E28" s="217" t="s">
        <v>104</v>
      </c>
      <c r="F28" s="217" t="s">
        <v>105</v>
      </c>
      <c r="G28" s="217" t="s">
        <v>106</v>
      </c>
      <c r="H28" s="218" t="s">
        <v>107</v>
      </c>
      <c r="I28" s="232"/>
      <c r="J28" s="217" t="s">
        <v>101</v>
      </c>
      <c r="K28" s="217" t="s">
        <v>102</v>
      </c>
      <c r="L28" s="217" t="s">
        <v>103</v>
      </c>
      <c r="M28" s="217" t="s">
        <v>104</v>
      </c>
      <c r="N28" s="217" t="s">
        <v>105</v>
      </c>
      <c r="O28" s="217" t="s">
        <v>106</v>
      </c>
      <c r="P28" s="218" t="s">
        <v>107</v>
      </c>
      <c r="Q28" s="216"/>
      <c r="R28" s="231"/>
      <c r="S28" s="215"/>
      <c r="T28" s="215"/>
      <c r="U28" s="215"/>
      <c r="V28" s="73"/>
      <c r="W28" s="73"/>
      <c r="X28" s="73"/>
      <c r="Y28" s="73"/>
      <c r="Z28" s="73"/>
      <c r="AA28" s="73"/>
      <c r="AB28" s="73"/>
      <c r="AC28" s="73"/>
      <c r="AD28" s="73"/>
      <c r="AE28" s="73"/>
      <c r="AF28" s="73"/>
      <c r="AG28" s="73"/>
      <c r="AH28" s="73"/>
      <c r="AI28" s="73"/>
    </row>
    <row r="29" spans="1:35" ht="12.75">
      <c r="A29" s="73"/>
      <c r="B29" s="221" t="s">
        <v>108</v>
      </c>
      <c r="C29" s="221" t="s">
        <v>108</v>
      </c>
      <c r="D29" s="221" t="s">
        <v>108</v>
      </c>
      <c r="E29" s="221" t="s">
        <v>108</v>
      </c>
      <c r="F29" s="221" t="s">
        <v>108</v>
      </c>
      <c r="G29" s="221" t="s">
        <v>108</v>
      </c>
      <c r="H29" s="222">
        <v>1</v>
      </c>
      <c r="I29" s="219"/>
      <c r="J29" s="221" t="s">
        <v>108</v>
      </c>
      <c r="K29" s="221" t="s">
        <v>108</v>
      </c>
      <c r="L29" s="221">
        <v>1</v>
      </c>
      <c r="M29" s="221">
        <v>2</v>
      </c>
      <c r="N29" s="221">
        <v>3</v>
      </c>
      <c r="O29" s="221">
        <v>4</v>
      </c>
      <c r="P29" s="222">
        <v>5</v>
      </c>
      <c r="Q29" s="214"/>
      <c r="R29" s="231"/>
      <c r="S29" s="215"/>
      <c r="T29" s="215"/>
      <c r="U29" s="215"/>
      <c r="V29" s="73"/>
      <c r="W29" s="73"/>
      <c r="X29" s="73"/>
      <c r="Y29" s="73"/>
      <c r="Z29" s="73"/>
      <c r="AA29" s="73"/>
      <c r="AB29" s="73"/>
      <c r="AC29" s="73"/>
      <c r="AD29" s="73"/>
      <c r="AE29" s="73"/>
      <c r="AF29" s="73"/>
      <c r="AG29" s="73"/>
      <c r="AH29" s="73"/>
      <c r="AI29" s="73"/>
    </row>
    <row r="30" spans="1:35" ht="12.75">
      <c r="A30" s="73"/>
      <c r="B30" s="223">
        <v>2</v>
      </c>
      <c r="C30" s="223">
        <v>3</v>
      </c>
      <c r="D30" s="223">
        <v>4</v>
      </c>
      <c r="E30" s="223">
        <v>5</v>
      </c>
      <c r="F30" s="223">
        <v>6</v>
      </c>
      <c r="G30" s="223">
        <v>7</v>
      </c>
      <c r="H30" s="224">
        <v>8</v>
      </c>
      <c r="I30" s="219"/>
      <c r="J30" s="223">
        <v>6</v>
      </c>
      <c r="K30" s="223">
        <v>7</v>
      </c>
      <c r="L30" s="223">
        <v>8</v>
      </c>
      <c r="M30" s="223">
        <v>9</v>
      </c>
      <c r="N30" s="223">
        <v>10</v>
      </c>
      <c r="O30" s="223">
        <v>11</v>
      </c>
      <c r="P30" s="224">
        <v>12</v>
      </c>
      <c r="Q30" s="214"/>
      <c r="R30" s="231"/>
      <c r="S30" s="215"/>
      <c r="T30" s="215"/>
      <c r="U30" s="215"/>
      <c r="V30" s="73"/>
      <c r="W30" s="73"/>
      <c r="X30" s="73"/>
      <c r="Y30" s="73"/>
      <c r="Z30" s="73"/>
      <c r="AA30" s="73"/>
      <c r="AB30" s="73"/>
      <c r="AC30" s="73"/>
      <c r="AD30" s="73"/>
      <c r="AE30" s="73"/>
      <c r="AF30" s="73"/>
      <c r="AG30" s="73"/>
      <c r="AH30" s="73"/>
      <c r="AI30" s="73"/>
    </row>
    <row r="31" spans="1:35" ht="12.75">
      <c r="A31" s="73"/>
      <c r="B31" s="223">
        <v>9</v>
      </c>
      <c r="C31" s="223">
        <v>10</v>
      </c>
      <c r="D31" s="223">
        <v>11</v>
      </c>
      <c r="E31" s="223">
        <v>12</v>
      </c>
      <c r="F31" s="223">
        <v>13</v>
      </c>
      <c r="G31" s="223">
        <v>14</v>
      </c>
      <c r="H31" s="224">
        <v>15</v>
      </c>
      <c r="I31" s="219"/>
      <c r="J31" s="223">
        <v>13</v>
      </c>
      <c r="K31" s="223">
        <v>14</v>
      </c>
      <c r="L31" s="233">
        <v>15</v>
      </c>
      <c r="M31" s="242">
        <v>16</v>
      </c>
      <c r="N31" s="223">
        <v>17</v>
      </c>
      <c r="O31" s="223">
        <v>18</v>
      </c>
      <c r="P31" s="224">
        <v>19</v>
      </c>
      <c r="Q31" s="214"/>
      <c r="R31" s="231"/>
      <c r="S31" s="215"/>
      <c r="T31" s="215"/>
      <c r="U31" s="215"/>
      <c r="V31" s="73"/>
      <c r="W31" s="73"/>
      <c r="X31" s="73"/>
      <c r="Y31" s="73"/>
      <c r="Z31" s="73"/>
      <c r="AA31" s="73"/>
      <c r="AB31" s="73"/>
      <c r="AC31" s="73"/>
      <c r="AD31" s="73"/>
      <c r="AE31" s="73"/>
      <c r="AF31" s="73"/>
      <c r="AG31" s="73"/>
      <c r="AH31" s="73"/>
      <c r="AI31" s="73"/>
    </row>
    <row r="32" spans="1:35" ht="12.75">
      <c r="A32" s="73"/>
      <c r="B32" s="223">
        <v>16</v>
      </c>
      <c r="C32" s="223">
        <v>17</v>
      </c>
      <c r="D32" s="223">
        <v>18</v>
      </c>
      <c r="E32" s="223">
        <v>19</v>
      </c>
      <c r="F32" s="223">
        <v>20</v>
      </c>
      <c r="G32" s="223">
        <v>21</v>
      </c>
      <c r="H32" s="224">
        <v>22</v>
      </c>
      <c r="I32" s="219"/>
      <c r="J32" s="223">
        <v>20</v>
      </c>
      <c r="K32" s="223">
        <v>21</v>
      </c>
      <c r="L32" s="223">
        <v>22</v>
      </c>
      <c r="M32" s="223">
        <v>23</v>
      </c>
      <c r="N32" s="223">
        <v>24</v>
      </c>
      <c r="O32" s="223">
        <v>25</v>
      </c>
      <c r="P32" s="224">
        <v>26</v>
      </c>
      <c r="Q32" s="214"/>
      <c r="R32" s="231"/>
      <c r="S32" s="215"/>
      <c r="T32" s="215"/>
      <c r="U32" s="215"/>
      <c r="V32" s="73"/>
      <c r="W32" s="73"/>
      <c r="X32" s="73"/>
      <c r="Y32" s="73"/>
      <c r="Z32" s="73"/>
      <c r="AA32" s="73"/>
      <c r="AB32" s="73"/>
      <c r="AC32" s="73"/>
      <c r="AD32" s="73"/>
      <c r="AE32" s="73"/>
      <c r="AF32" s="73"/>
      <c r="AG32" s="73"/>
      <c r="AH32" s="73"/>
      <c r="AI32" s="73"/>
    </row>
    <row r="33" spans="1:35" ht="12.75">
      <c r="A33" s="73"/>
      <c r="B33" s="223">
        <v>23</v>
      </c>
      <c r="C33" s="223">
        <v>24</v>
      </c>
      <c r="D33" s="223">
        <v>25</v>
      </c>
      <c r="E33" s="223">
        <v>26</v>
      </c>
      <c r="F33" s="223">
        <v>27</v>
      </c>
      <c r="G33" s="223">
        <v>28</v>
      </c>
      <c r="H33" s="224">
        <v>29</v>
      </c>
      <c r="I33" s="219"/>
      <c r="J33" s="223">
        <v>27</v>
      </c>
      <c r="K33" s="223">
        <v>28</v>
      </c>
      <c r="L33" s="223">
        <v>29</v>
      </c>
      <c r="M33" s="223">
        <v>30</v>
      </c>
      <c r="N33" s="223">
        <v>31</v>
      </c>
      <c r="O33" s="225" t="s">
        <v>108</v>
      </c>
      <c r="P33" s="227" t="s">
        <v>108</v>
      </c>
      <c r="Q33" s="214"/>
      <c r="R33" s="231"/>
      <c r="S33" s="215"/>
      <c r="T33" s="215"/>
      <c r="U33" s="215"/>
      <c r="V33" s="73"/>
      <c r="W33" s="73"/>
      <c r="X33" s="73"/>
      <c r="Y33" s="73"/>
      <c r="Z33" s="73"/>
      <c r="AA33" s="73"/>
      <c r="AB33" s="73"/>
      <c r="AC33" s="73"/>
      <c r="AD33" s="73"/>
      <c r="AE33" s="73"/>
      <c r="AF33" s="73"/>
      <c r="AG33" s="73"/>
      <c r="AH33" s="73"/>
      <c r="AI33" s="73"/>
    </row>
    <row r="34" spans="1:35" ht="12.75">
      <c r="A34" s="73"/>
      <c r="B34" s="223">
        <v>30</v>
      </c>
      <c r="C34" s="223">
        <v>31</v>
      </c>
      <c r="D34" s="232" t="s">
        <v>108</v>
      </c>
      <c r="E34" s="232" t="s">
        <v>108</v>
      </c>
      <c r="F34" s="232" t="s">
        <v>108</v>
      </c>
      <c r="G34" s="232" t="s">
        <v>108</v>
      </c>
      <c r="H34" s="229" t="s">
        <v>108</v>
      </c>
      <c r="I34" s="219"/>
      <c r="J34" s="219"/>
      <c r="K34" s="219"/>
      <c r="L34" s="219"/>
      <c r="M34" s="219"/>
      <c r="N34" s="219"/>
      <c r="O34" s="219"/>
      <c r="P34" s="219"/>
      <c r="Q34" s="214"/>
      <c r="R34" s="231"/>
      <c r="S34" s="215"/>
      <c r="T34" s="215"/>
      <c r="U34" s="215"/>
      <c r="V34" s="73"/>
      <c r="W34" s="73"/>
      <c r="X34" s="73"/>
      <c r="Y34" s="73"/>
      <c r="Z34" s="73"/>
      <c r="AA34" s="73"/>
      <c r="AB34" s="73"/>
      <c r="AC34" s="73"/>
      <c r="AD34" s="73"/>
      <c r="AE34" s="73"/>
      <c r="AF34" s="73"/>
      <c r="AG34" s="73"/>
      <c r="AH34" s="73"/>
      <c r="AI34" s="73"/>
    </row>
    <row r="35" spans="1:35" ht="15.75">
      <c r="A35" s="215"/>
      <c r="B35" s="240"/>
      <c r="C35" s="240"/>
      <c r="D35" s="240"/>
      <c r="E35" s="240"/>
      <c r="F35" s="240"/>
      <c r="G35" s="240"/>
      <c r="H35" s="240"/>
      <c r="I35" s="219"/>
      <c r="J35" s="219"/>
      <c r="K35" s="219"/>
      <c r="L35" s="219"/>
      <c r="M35" s="219"/>
      <c r="N35" s="219"/>
      <c r="O35" s="219"/>
      <c r="P35" s="219"/>
      <c r="Q35" s="214"/>
      <c r="R35" s="231"/>
      <c r="S35" s="231" t="s">
        <v>108</v>
      </c>
      <c r="T35" s="231" t="s">
        <v>108</v>
      </c>
      <c r="U35" s="231" t="s">
        <v>108</v>
      </c>
      <c r="V35" s="216" t="s">
        <v>108</v>
      </c>
      <c r="W35" s="216" t="s">
        <v>108</v>
      </c>
      <c r="X35" s="216" t="s">
        <v>108</v>
      </c>
      <c r="Y35" s="230" t="s">
        <v>108</v>
      </c>
      <c r="Z35" s="73"/>
      <c r="AA35" s="73"/>
      <c r="AB35" s="73"/>
      <c r="AC35" s="73"/>
      <c r="AD35" s="73"/>
      <c r="AE35" s="73"/>
      <c r="AF35" s="73"/>
      <c r="AG35" s="73"/>
      <c r="AH35" s="73"/>
      <c r="AI35" s="73"/>
    </row>
    <row r="36" spans="1:35" ht="13.5" thickBot="1">
      <c r="A36" s="73"/>
      <c r="B36" s="479" t="s">
        <v>22</v>
      </c>
      <c r="C36" s="479"/>
      <c r="D36" s="479"/>
      <c r="E36" s="479"/>
      <c r="F36" s="479"/>
      <c r="G36" s="479"/>
      <c r="H36" s="479"/>
      <c r="I36" s="229"/>
      <c r="J36" s="479" t="s">
        <v>23</v>
      </c>
      <c r="K36" s="479"/>
      <c r="L36" s="479"/>
      <c r="M36" s="479"/>
      <c r="N36" s="479"/>
      <c r="O36" s="479"/>
      <c r="P36" s="479"/>
      <c r="Q36" s="230"/>
      <c r="R36" s="231"/>
      <c r="S36" s="231"/>
      <c r="T36" s="231"/>
      <c r="U36" s="231"/>
      <c r="V36" s="216"/>
      <c r="W36" s="216"/>
      <c r="X36" s="216"/>
      <c r="Y36" s="230"/>
      <c r="Z36" s="73"/>
      <c r="AA36" s="73"/>
      <c r="AB36" s="73"/>
      <c r="AC36" s="73"/>
      <c r="AD36" s="73"/>
      <c r="AE36" s="73"/>
      <c r="AF36" s="73"/>
      <c r="AG36" s="73"/>
      <c r="AH36" s="73"/>
      <c r="AI36" s="73"/>
    </row>
    <row r="37" spans="1:35" ht="13.5" thickBot="1">
      <c r="A37" s="215"/>
      <c r="B37" s="217" t="s">
        <v>101</v>
      </c>
      <c r="C37" s="217" t="s">
        <v>102</v>
      </c>
      <c r="D37" s="217" t="s">
        <v>103</v>
      </c>
      <c r="E37" s="217" t="s">
        <v>104</v>
      </c>
      <c r="F37" s="217" t="s">
        <v>105</v>
      </c>
      <c r="G37" s="217" t="s">
        <v>106</v>
      </c>
      <c r="H37" s="243" t="s">
        <v>107</v>
      </c>
      <c r="I37" s="232"/>
      <c r="J37" s="217" t="s">
        <v>101</v>
      </c>
      <c r="K37" s="217" t="s">
        <v>102</v>
      </c>
      <c r="L37" s="217" t="s">
        <v>103</v>
      </c>
      <c r="M37" s="217" t="s">
        <v>104</v>
      </c>
      <c r="N37" s="217" t="s">
        <v>105</v>
      </c>
      <c r="O37" s="217" t="s">
        <v>106</v>
      </c>
      <c r="P37" s="218" t="s">
        <v>107</v>
      </c>
      <c r="Q37" s="216"/>
      <c r="R37" s="231"/>
      <c r="S37" s="215"/>
      <c r="T37" s="215"/>
      <c r="U37" s="215"/>
      <c r="V37" s="73"/>
      <c r="W37" s="73"/>
      <c r="X37" s="73"/>
      <c r="Y37" s="73"/>
      <c r="Z37" s="73"/>
      <c r="AA37" s="73"/>
      <c r="AB37" s="73"/>
      <c r="AC37" s="73"/>
      <c r="AD37" s="73"/>
      <c r="AE37" s="73"/>
      <c r="AF37" s="73"/>
      <c r="AG37" s="73"/>
      <c r="AH37" s="73"/>
      <c r="AI37" s="73"/>
    </row>
    <row r="38" spans="1:35" ht="12.75">
      <c r="A38" s="215"/>
      <c r="B38" s="221" t="s">
        <v>108</v>
      </c>
      <c r="C38" s="221" t="s">
        <v>108</v>
      </c>
      <c r="D38" s="221" t="s">
        <v>108</v>
      </c>
      <c r="E38" s="221" t="s">
        <v>108</v>
      </c>
      <c r="F38" s="221" t="s">
        <v>108</v>
      </c>
      <c r="G38" s="221">
        <v>1</v>
      </c>
      <c r="H38" s="222">
        <v>2</v>
      </c>
      <c r="I38" s="219"/>
      <c r="J38" s="221">
        <v>1</v>
      </c>
      <c r="K38" s="221">
        <v>2</v>
      </c>
      <c r="L38" s="221">
        <v>3</v>
      </c>
      <c r="M38" s="221">
        <v>4</v>
      </c>
      <c r="N38" s="221">
        <v>5</v>
      </c>
      <c r="O38" s="221">
        <v>6</v>
      </c>
      <c r="P38" s="222">
        <v>7</v>
      </c>
      <c r="Q38" s="214"/>
      <c r="R38" s="231"/>
      <c r="S38" s="215"/>
      <c r="T38" s="215"/>
      <c r="U38" s="215"/>
      <c r="V38" s="73"/>
      <c r="W38" s="73"/>
      <c r="X38" s="73"/>
      <c r="Y38" s="73"/>
      <c r="Z38" s="73"/>
      <c r="AA38" s="73"/>
      <c r="AB38" s="73"/>
      <c r="AC38" s="73"/>
      <c r="AD38" s="73"/>
      <c r="AE38" s="73"/>
      <c r="AF38" s="73"/>
      <c r="AG38" s="73"/>
      <c r="AH38" s="73"/>
      <c r="AI38" s="73"/>
    </row>
    <row r="39" spans="1:35" ht="12.75">
      <c r="A39" s="215"/>
      <c r="B39" s="223">
        <v>3</v>
      </c>
      <c r="C39" s="223">
        <v>4</v>
      </c>
      <c r="D39" s="223">
        <v>5</v>
      </c>
      <c r="E39" s="223">
        <v>6</v>
      </c>
      <c r="F39" s="223">
        <v>7</v>
      </c>
      <c r="G39" s="223">
        <v>8</v>
      </c>
      <c r="H39" s="224">
        <v>9</v>
      </c>
      <c r="I39" s="219"/>
      <c r="J39" s="223">
        <v>8</v>
      </c>
      <c r="K39" s="223">
        <v>9</v>
      </c>
      <c r="L39" s="223">
        <v>10</v>
      </c>
      <c r="M39" s="223">
        <v>11</v>
      </c>
      <c r="N39" s="223">
        <v>12</v>
      </c>
      <c r="O39" s="223">
        <v>13</v>
      </c>
      <c r="P39" s="224">
        <v>14</v>
      </c>
      <c r="Q39" s="214"/>
      <c r="R39" s="231"/>
      <c r="S39" s="215"/>
      <c r="T39" s="215"/>
      <c r="U39" s="215"/>
      <c r="V39" s="73"/>
      <c r="W39" s="73"/>
      <c r="X39" s="73"/>
      <c r="Y39" s="73"/>
      <c r="Z39" s="73"/>
      <c r="AA39" s="73"/>
      <c r="AB39" s="73"/>
      <c r="AC39" s="73"/>
      <c r="AD39" s="73"/>
      <c r="AE39" s="73"/>
      <c r="AF39" s="73"/>
      <c r="AG39" s="73"/>
      <c r="AH39" s="73"/>
      <c r="AI39" s="73"/>
    </row>
    <row r="40" spans="1:35" ht="12.75">
      <c r="A40" s="215"/>
      <c r="B40" s="223">
        <v>10</v>
      </c>
      <c r="C40" s="223">
        <v>11</v>
      </c>
      <c r="D40" s="223">
        <v>12</v>
      </c>
      <c r="E40" s="223">
        <v>13</v>
      </c>
      <c r="F40" s="223">
        <v>14</v>
      </c>
      <c r="G40" s="223">
        <v>15</v>
      </c>
      <c r="H40" s="224">
        <v>16</v>
      </c>
      <c r="I40" s="219"/>
      <c r="J40" s="223">
        <v>15</v>
      </c>
      <c r="K40" s="223">
        <v>16</v>
      </c>
      <c r="L40" s="223">
        <v>17</v>
      </c>
      <c r="M40" s="223">
        <v>18</v>
      </c>
      <c r="N40" s="223">
        <v>19</v>
      </c>
      <c r="O40" s="223">
        <v>20</v>
      </c>
      <c r="P40" s="224">
        <v>21</v>
      </c>
      <c r="Q40" s="214"/>
      <c r="R40" s="231"/>
      <c r="S40" s="215"/>
      <c r="T40" s="215"/>
      <c r="U40" s="215"/>
      <c r="V40" s="73"/>
      <c r="W40" s="73"/>
      <c r="X40" s="73"/>
      <c r="Y40" s="73"/>
      <c r="Z40" s="73"/>
      <c r="AA40" s="73"/>
      <c r="AB40" s="73"/>
      <c r="AC40" s="73"/>
      <c r="AD40" s="73"/>
      <c r="AE40" s="73"/>
      <c r="AF40" s="73"/>
      <c r="AG40" s="73"/>
      <c r="AH40" s="73"/>
      <c r="AI40" s="73"/>
    </row>
    <row r="41" spans="1:35" ht="12.75">
      <c r="A41" s="215"/>
      <c r="B41" s="223">
        <v>17</v>
      </c>
      <c r="C41" s="223">
        <v>18</v>
      </c>
      <c r="D41" s="223">
        <v>19</v>
      </c>
      <c r="E41" s="223">
        <v>20</v>
      </c>
      <c r="F41" s="223">
        <v>21</v>
      </c>
      <c r="G41" s="223">
        <v>22</v>
      </c>
      <c r="H41" s="224">
        <v>23</v>
      </c>
      <c r="I41" s="219"/>
      <c r="J41" s="223">
        <v>22</v>
      </c>
      <c r="K41" s="223">
        <v>23</v>
      </c>
      <c r="L41" s="223">
        <v>24</v>
      </c>
      <c r="M41" s="223">
        <v>25</v>
      </c>
      <c r="N41" s="223">
        <v>26</v>
      </c>
      <c r="O41" s="223">
        <v>27</v>
      </c>
      <c r="P41" s="224">
        <v>28</v>
      </c>
      <c r="Q41" s="214"/>
      <c r="R41" s="231"/>
      <c r="S41" s="215"/>
      <c r="T41" s="215"/>
      <c r="U41" s="215"/>
      <c r="V41" s="73"/>
      <c r="W41" s="73"/>
      <c r="X41" s="73"/>
      <c r="Y41" s="73"/>
      <c r="Z41" s="73"/>
      <c r="AA41" s="73"/>
      <c r="AB41" s="73"/>
      <c r="AC41" s="73"/>
      <c r="AD41" s="73"/>
      <c r="AE41" s="73"/>
      <c r="AF41" s="73"/>
      <c r="AG41" s="73"/>
      <c r="AH41" s="73"/>
      <c r="AI41" s="73"/>
    </row>
    <row r="42" spans="1:35" ht="12.75">
      <c r="A42" s="215"/>
      <c r="B42" s="223">
        <v>24</v>
      </c>
      <c r="C42" s="223">
        <v>25</v>
      </c>
      <c r="D42" s="223">
        <v>26</v>
      </c>
      <c r="E42" s="223">
        <v>27</v>
      </c>
      <c r="F42" s="223">
        <v>28</v>
      </c>
      <c r="G42" s="223">
        <v>29</v>
      </c>
      <c r="H42" s="224">
        <v>30</v>
      </c>
      <c r="I42" s="219"/>
      <c r="J42" s="223">
        <v>29</v>
      </c>
      <c r="K42" s="223">
        <v>30</v>
      </c>
      <c r="L42" s="223">
        <v>31</v>
      </c>
      <c r="M42" s="225" t="s">
        <v>108</v>
      </c>
      <c r="N42" s="226" t="s">
        <v>108</v>
      </c>
      <c r="O42" s="226" t="s">
        <v>108</v>
      </c>
      <c r="P42" s="227" t="s">
        <v>108</v>
      </c>
      <c r="Q42" s="214"/>
      <c r="R42" s="231"/>
      <c r="S42" s="215"/>
      <c r="T42" s="215"/>
      <c r="U42" s="215"/>
      <c r="V42" s="73"/>
      <c r="W42" s="73"/>
      <c r="X42" s="73"/>
      <c r="Y42" s="73"/>
      <c r="Z42" s="73"/>
      <c r="AA42" s="73"/>
      <c r="AB42" s="73"/>
      <c r="AC42" s="73"/>
      <c r="AD42" s="73"/>
      <c r="AE42" s="73"/>
      <c r="AF42" s="73"/>
      <c r="AG42" s="73"/>
      <c r="AH42" s="73"/>
      <c r="AI42" s="73"/>
    </row>
    <row r="43" spans="1:35" ht="15.75">
      <c r="A43" s="215"/>
      <c r="B43" s="241"/>
      <c r="C43" s="241"/>
      <c r="D43" s="241"/>
      <c r="E43" s="240"/>
      <c r="F43" s="240"/>
      <c r="G43" s="240"/>
      <c r="H43" s="240"/>
      <c r="I43" s="219"/>
      <c r="J43" s="219"/>
      <c r="K43" s="219"/>
      <c r="L43" s="219"/>
      <c r="M43" s="219"/>
      <c r="N43" s="219"/>
      <c r="O43" s="219"/>
      <c r="P43" s="219"/>
      <c r="Q43" s="214"/>
      <c r="R43" s="231"/>
      <c r="S43" s="215"/>
      <c r="T43" s="215"/>
      <c r="U43" s="215"/>
      <c r="V43" s="73"/>
      <c r="W43" s="73"/>
      <c r="X43" s="73"/>
      <c r="Y43" s="73"/>
      <c r="Z43" s="73"/>
      <c r="AA43" s="73"/>
      <c r="AB43" s="73"/>
      <c r="AC43" s="73"/>
      <c r="AD43" s="73"/>
      <c r="AE43" s="73"/>
      <c r="AF43" s="73"/>
      <c r="AG43" s="73"/>
      <c r="AH43" s="73"/>
      <c r="AI43" s="73"/>
    </row>
    <row r="44" spans="1:35" ht="13.5" thickBot="1">
      <c r="A44" s="215"/>
      <c r="B44" s="479" t="s">
        <v>24</v>
      </c>
      <c r="C44" s="479"/>
      <c r="D44" s="479"/>
      <c r="E44" s="479"/>
      <c r="F44" s="479"/>
      <c r="G44" s="479"/>
      <c r="H44" s="479"/>
      <c r="I44" s="229"/>
      <c r="J44" s="479" t="s">
        <v>13</v>
      </c>
      <c r="K44" s="479"/>
      <c r="L44" s="479"/>
      <c r="M44" s="479"/>
      <c r="N44" s="479"/>
      <c r="O44" s="479"/>
      <c r="P44" s="479"/>
      <c r="Q44" s="230"/>
      <c r="R44" s="231"/>
      <c r="S44" s="231" t="s">
        <v>108</v>
      </c>
      <c r="T44" s="231" t="s">
        <v>108</v>
      </c>
      <c r="U44" s="231" t="s">
        <v>108</v>
      </c>
      <c r="V44" s="216" t="s">
        <v>108</v>
      </c>
      <c r="W44" s="216" t="s">
        <v>108</v>
      </c>
      <c r="X44" s="216" t="s">
        <v>108</v>
      </c>
      <c r="Y44" s="230" t="s">
        <v>108</v>
      </c>
      <c r="Z44" s="73"/>
      <c r="AA44" s="73"/>
      <c r="AB44" s="73"/>
      <c r="AC44" s="73"/>
      <c r="AD44" s="73"/>
      <c r="AE44" s="73"/>
      <c r="AF44" s="73"/>
      <c r="AG44" s="73"/>
      <c r="AH44" s="73"/>
      <c r="AI44" s="73"/>
    </row>
    <row r="45" spans="1:35" ht="13.5" thickBot="1">
      <c r="A45" s="215"/>
      <c r="B45" s="217" t="s">
        <v>101</v>
      </c>
      <c r="C45" s="217" t="s">
        <v>102</v>
      </c>
      <c r="D45" s="217" t="s">
        <v>103</v>
      </c>
      <c r="E45" s="217" t="s">
        <v>104</v>
      </c>
      <c r="F45" s="217" t="s">
        <v>105</v>
      </c>
      <c r="G45" s="217" t="s">
        <v>106</v>
      </c>
      <c r="H45" s="218" t="s">
        <v>107</v>
      </c>
      <c r="I45" s="229"/>
      <c r="J45" s="217" t="s">
        <v>101</v>
      </c>
      <c r="K45" s="217" t="s">
        <v>102</v>
      </c>
      <c r="L45" s="217" t="s">
        <v>103</v>
      </c>
      <c r="M45" s="217" t="s">
        <v>104</v>
      </c>
      <c r="N45" s="217" t="s">
        <v>105</v>
      </c>
      <c r="O45" s="217" t="s">
        <v>106</v>
      </c>
      <c r="P45" s="218" t="s">
        <v>107</v>
      </c>
      <c r="Q45" s="230"/>
      <c r="R45" s="231"/>
      <c r="S45" s="231"/>
      <c r="T45" s="231"/>
      <c r="U45" s="231"/>
      <c r="V45" s="216"/>
      <c r="W45" s="216"/>
      <c r="X45" s="216"/>
      <c r="Y45" s="230"/>
      <c r="Z45" s="73"/>
      <c r="AA45" s="73"/>
      <c r="AB45" s="73"/>
      <c r="AC45" s="73"/>
      <c r="AD45" s="73"/>
      <c r="AE45" s="73"/>
      <c r="AF45" s="73"/>
      <c r="AG45" s="73"/>
      <c r="AH45" s="73"/>
      <c r="AI45" s="73"/>
    </row>
    <row r="46" spans="1:35" ht="12.75">
      <c r="A46" s="215"/>
      <c r="B46" s="221" t="s">
        <v>108</v>
      </c>
      <c r="C46" s="221" t="s">
        <v>108</v>
      </c>
      <c r="D46" s="221" t="s">
        <v>108</v>
      </c>
      <c r="E46" s="220">
        <v>1</v>
      </c>
      <c r="F46" s="221">
        <v>2</v>
      </c>
      <c r="G46" s="221">
        <v>3</v>
      </c>
      <c r="H46" s="222">
        <v>4</v>
      </c>
      <c r="I46" s="232"/>
      <c r="J46" s="221" t="s">
        <v>108</v>
      </c>
      <c r="K46" s="221" t="s">
        <v>108</v>
      </c>
      <c r="L46" s="221" t="s">
        <v>108</v>
      </c>
      <c r="M46" s="221" t="s">
        <v>108</v>
      </c>
      <c r="N46" s="221" t="s">
        <v>108</v>
      </c>
      <c r="O46" s="221">
        <v>1</v>
      </c>
      <c r="P46" s="222">
        <v>2</v>
      </c>
      <c r="Q46" s="216"/>
      <c r="R46" s="231"/>
      <c r="S46" s="215"/>
      <c r="T46" s="215"/>
      <c r="U46" s="215"/>
      <c r="V46" s="73"/>
      <c r="W46" s="73"/>
      <c r="X46" s="73"/>
      <c r="Y46" s="73"/>
      <c r="Z46" s="73"/>
      <c r="AA46" s="73"/>
      <c r="AB46" s="73"/>
      <c r="AC46" s="73"/>
      <c r="AD46" s="73"/>
      <c r="AE46" s="73"/>
      <c r="AF46" s="73"/>
      <c r="AG46" s="73"/>
      <c r="AH46" s="73"/>
      <c r="AI46" s="73"/>
    </row>
    <row r="47" spans="1:35" ht="12.75">
      <c r="A47" s="215"/>
      <c r="B47" s="223">
        <v>5</v>
      </c>
      <c r="C47" s="223">
        <v>6</v>
      </c>
      <c r="D47" s="223">
        <v>7</v>
      </c>
      <c r="E47" s="223">
        <v>8</v>
      </c>
      <c r="F47" s="223">
        <v>9</v>
      </c>
      <c r="G47" s="223">
        <v>10</v>
      </c>
      <c r="H47" s="224">
        <v>11</v>
      </c>
      <c r="I47" s="219"/>
      <c r="J47" s="223">
        <v>3</v>
      </c>
      <c r="K47" s="223">
        <v>4</v>
      </c>
      <c r="L47" s="223">
        <v>5</v>
      </c>
      <c r="M47" s="223">
        <v>6</v>
      </c>
      <c r="N47" s="223">
        <v>7</v>
      </c>
      <c r="O47" s="233">
        <v>8</v>
      </c>
      <c r="P47" s="224">
        <v>9</v>
      </c>
      <c r="Q47" s="214"/>
      <c r="R47" s="231"/>
      <c r="S47" s="215"/>
      <c r="T47" s="215"/>
      <c r="U47" s="215"/>
      <c r="V47" s="73"/>
      <c r="W47" s="73"/>
      <c r="X47" s="73"/>
      <c r="Y47" s="73"/>
      <c r="Z47" s="73"/>
      <c r="AA47" s="73"/>
      <c r="AB47" s="73"/>
      <c r="AC47" s="73"/>
      <c r="AD47" s="73"/>
      <c r="AE47" s="73"/>
      <c r="AF47" s="73"/>
      <c r="AG47" s="73"/>
      <c r="AH47" s="73"/>
      <c r="AI47" s="73"/>
    </row>
    <row r="48" spans="1:35" ht="12.75">
      <c r="A48" s="215"/>
      <c r="B48" s="223">
        <v>12</v>
      </c>
      <c r="C48" s="223">
        <v>13</v>
      </c>
      <c r="D48" s="223">
        <v>14</v>
      </c>
      <c r="E48" s="223">
        <v>15</v>
      </c>
      <c r="F48" s="223">
        <v>16</v>
      </c>
      <c r="G48" s="223">
        <v>17</v>
      </c>
      <c r="H48" s="224">
        <v>18</v>
      </c>
      <c r="I48" s="219"/>
      <c r="J48" s="223">
        <v>10</v>
      </c>
      <c r="K48" s="223">
        <v>11</v>
      </c>
      <c r="L48" s="223">
        <v>12</v>
      </c>
      <c r="M48" s="223">
        <v>13</v>
      </c>
      <c r="N48" s="223">
        <v>14</v>
      </c>
      <c r="O48" s="223">
        <v>15</v>
      </c>
      <c r="P48" s="224">
        <v>16</v>
      </c>
      <c r="Q48" s="214"/>
      <c r="R48" s="231"/>
      <c r="S48" s="215"/>
      <c r="T48" s="215"/>
      <c r="U48" s="215"/>
      <c r="V48" s="73"/>
      <c r="W48" s="73"/>
      <c r="X48" s="73"/>
      <c r="Y48" s="73"/>
      <c r="Z48" s="73"/>
      <c r="AA48" s="73"/>
      <c r="AB48" s="73"/>
      <c r="AC48" s="73"/>
      <c r="AD48" s="73"/>
      <c r="AE48" s="73"/>
      <c r="AF48" s="73"/>
      <c r="AG48" s="73"/>
      <c r="AH48" s="73"/>
      <c r="AI48" s="73"/>
    </row>
    <row r="49" spans="1:35" ht="12.75">
      <c r="A49" s="215"/>
      <c r="B49" s="223">
        <v>19</v>
      </c>
      <c r="C49" s="223">
        <v>20</v>
      </c>
      <c r="D49" s="223">
        <v>21</v>
      </c>
      <c r="E49" s="223">
        <v>22</v>
      </c>
      <c r="F49" s="223">
        <v>23</v>
      </c>
      <c r="G49" s="223">
        <v>24</v>
      </c>
      <c r="H49" s="224">
        <v>25</v>
      </c>
      <c r="I49" s="219"/>
      <c r="J49" s="223">
        <v>17</v>
      </c>
      <c r="K49" s="223">
        <v>18</v>
      </c>
      <c r="L49" s="223">
        <v>19</v>
      </c>
      <c r="M49" s="223">
        <v>20</v>
      </c>
      <c r="N49" s="223">
        <v>21</v>
      </c>
      <c r="O49" s="223">
        <v>22</v>
      </c>
      <c r="P49" s="224">
        <v>23</v>
      </c>
      <c r="Q49" s="214"/>
      <c r="R49" s="231"/>
      <c r="S49" s="215"/>
      <c r="T49" s="215"/>
      <c r="U49" s="215"/>
      <c r="V49" s="73"/>
      <c r="W49" s="73"/>
      <c r="X49" s="73"/>
      <c r="Y49" s="73"/>
      <c r="Z49" s="73"/>
      <c r="AA49" s="73"/>
      <c r="AB49" s="73"/>
      <c r="AC49" s="73"/>
      <c r="AD49" s="73"/>
      <c r="AE49" s="73"/>
      <c r="AF49" s="73"/>
      <c r="AG49" s="73"/>
      <c r="AH49" s="73"/>
      <c r="AI49" s="73"/>
    </row>
    <row r="50" spans="1:35" ht="12.75">
      <c r="A50" s="215"/>
      <c r="B50" s="223">
        <v>26</v>
      </c>
      <c r="C50" s="223">
        <v>27</v>
      </c>
      <c r="D50" s="223">
        <v>28</v>
      </c>
      <c r="E50" s="223">
        <v>29</v>
      </c>
      <c r="F50" s="223">
        <v>30</v>
      </c>
      <c r="G50" s="225" t="s">
        <v>108</v>
      </c>
      <c r="H50" s="227" t="s">
        <v>108</v>
      </c>
      <c r="I50" s="235"/>
      <c r="J50" s="223">
        <v>24</v>
      </c>
      <c r="K50" s="233">
        <v>25</v>
      </c>
      <c r="L50" s="233">
        <v>26</v>
      </c>
      <c r="M50" s="223">
        <v>27</v>
      </c>
      <c r="N50" s="223">
        <v>28</v>
      </c>
      <c r="O50" s="223">
        <v>29</v>
      </c>
      <c r="P50" s="224">
        <v>30</v>
      </c>
      <c r="Q50" s="214"/>
      <c r="R50" s="216"/>
      <c r="S50" s="73"/>
      <c r="T50" s="73"/>
      <c r="U50" s="73"/>
      <c r="V50" s="73"/>
      <c r="W50" s="73"/>
      <c r="X50" s="73"/>
      <c r="Y50" s="73"/>
      <c r="Z50" s="73"/>
      <c r="AA50" s="73"/>
      <c r="AB50" s="73"/>
      <c r="AC50" s="73"/>
      <c r="AD50" s="73"/>
      <c r="AE50" s="73"/>
      <c r="AF50" s="73"/>
      <c r="AG50" s="73"/>
      <c r="AH50" s="73"/>
      <c r="AI50" s="73"/>
    </row>
    <row r="51" spans="1:35" ht="15.75">
      <c r="A51" s="215"/>
      <c r="B51" s="241"/>
      <c r="C51" s="241"/>
      <c r="D51" s="241"/>
      <c r="E51" s="240"/>
      <c r="F51" s="240"/>
      <c r="G51" s="241"/>
      <c r="H51" s="241"/>
      <c r="I51" s="235"/>
      <c r="J51" s="223">
        <v>31</v>
      </c>
      <c r="K51" s="225" t="s">
        <v>108</v>
      </c>
      <c r="L51" s="226" t="s">
        <v>108</v>
      </c>
      <c r="M51" s="232" t="s">
        <v>108</v>
      </c>
      <c r="N51" s="232" t="s">
        <v>108</v>
      </c>
      <c r="O51" s="232" t="s">
        <v>108</v>
      </c>
      <c r="P51" s="229" t="s">
        <v>108</v>
      </c>
      <c r="Q51" s="214"/>
      <c r="R51" s="216"/>
      <c r="S51" s="73"/>
      <c r="T51" s="73"/>
      <c r="U51" s="73"/>
      <c r="V51" s="73"/>
      <c r="W51" s="73"/>
      <c r="X51" s="73"/>
      <c r="Y51" s="73"/>
      <c r="Z51" s="73"/>
      <c r="AA51" s="73"/>
      <c r="AB51" s="73"/>
      <c r="AC51" s="73"/>
      <c r="AD51" s="73"/>
      <c r="AE51" s="73"/>
      <c r="AF51" s="73"/>
      <c r="AG51" s="73"/>
      <c r="AH51" s="73"/>
      <c r="AI51" s="73"/>
    </row>
    <row r="52" spans="1:35" ht="12.75">
      <c r="A52" s="215"/>
      <c r="B52" s="215"/>
      <c r="C52" s="215"/>
      <c r="D52" s="215"/>
      <c r="E52" s="73"/>
      <c r="F52" s="73"/>
      <c r="G52" s="73"/>
      <c r="H52" s="73"/>
      <c r="I52" s="214"/>
      <c r="J52" s="214"/>
      <c r="K52" s="214"/>
      <c r="L52" s="214"/>
      <c r="M52" s="214"/>
      <c r="N52" s="214"/>
      <c r="O52" s="214"/>
      <c r="P52" s="214"/>
      <c r="Q52" s="214"/>
      <c r="R52" s="216"/>
      <c r="S52" s="73"/>
      <c r="T52" s="73"/>
      <c r="U52" s="73"/>
      <c r="V52" s="73"/>
      <c r="W52" s="73"/>
      <c r="X52" s="73"/>
      <c r="Y52" s="73"/>
      <c r="Z52" s="73"/>
      <c r="AA52" s="73"/>
      <c r="AB52" s="73"/>
      <c r="AC52" s="73"/>
      <c r="AD52" s="73"/>
      <c r="AE52" s="73"/>
      <c r="AF52" s="73"/>
      <c r="AG52" s="73"/>
      <c r="AH52" s="73"/>
      <c r="AI52" s="73"/>
    </row>
    <row r="53" spans="1:35" ht="12.75">
      <c r="A53" s="215"/>
      <c r="B53" s="231" t="s">
        <v>108</v>
      </c>
      <c r="C53" s="231" t="s">
        <v>108</v>
      </c>
      <c r="D53" s="231" t="s">
        <v>108</v>
      </c>
      <c r="E53" s="216" t="s">
        <v>108</v>
      </c>
      <c r="F53" s="216" t="s">
        <v>108</v>
      </c>
      <c r="G53" s="216" t="s">
        <v>108</v>
      </c>
      <c r="H53" s="230" t="s">
        <v>108</v>
      </c>
      <c r="I53" s="230"/>
      <c r="J53" s="230"/>
      <c r="K53" s="230"/>
      <c r="L53" s="230"/>
      <c r="M53" s="230"/>
      <c r="N53" s="230"/>
      <c r="O53" s="230"/>
      <c r="P53" s="230"/>
      <c r="Q53" s="230"/>
      <c r="R53" s="216"/>
      <c r="S53" s="73"/>
      <c r="T53" s="73"/>
      <c r="U53" s="73"/>
      <c r="V53" s="73"/>
      <c r="W53" s="73"/>
      <c r="X53" s="73"/>
      <c r="Y53" s="73"/>
      <c r="Z53" s="73"/>
      <c r="AA53" s="73"/>
      <c r="AB53" s="73"/>
      <c r="AC53" s="73"/>
      <c r="AD53" s="73"/>
      <c r="AE53" s="73"/>
      <c r="AF53" s="73"/>
      <c r="AG53" s="73"/>
      <c r="AH53" s="73"/>
      <c r="AI53" s="73"/>
    </row>
    <row r="54" spans="1:35" ht="12.75">
      <c r="A54" s="215"/>
      <c r="B54" s="244"/>
      <c r="C54" s="244"/>
      <c r="D54" s="244"/>
      <c r="E54" s="245"/>
      <c r="F54" s="245"/>
      <c r="G54" s="245"/>
      <c r="H54" s="245"/>
      <c r="I54" s="245"/>
      <c r="J54" s="245"/>
      <c r="K54" s="245"/>
      <c r="L54" s="245"/>
      <c r="M54" s="245"/>
      <c r="N54" s="245"/>
      <c r="O54" s="245"/>
      <c r="P54" s="245"/>
      <c r="Q54" s="245"/>
      <c r="R54" s="245"/>
      <c r="S54" s="245"/>
      <c r="T54" s="245"/>
      <c r="U54" s="245"/>
      <c r="V54" s="245"/>
      <c r="W54" s="245"/>
      <c r="X54" s="245"/>
      <c r="Y54" s="245"/>
      <c r="Z54" s="73"/>
      <c r="AA54" s="73"/>
      <c r="AB54" s="73"/>
      <c r="AC54" s="73"/>
      <c r="AD54" s="73"/>
      <c r="AE54" s="73"/>
      <c r="AF54" s="73"/>
      <c r="AG54" s="73"/>
      <c r="AH54" s="73"/>
      <c r="AI54" s="73"/>
    </row>
    <row r="55" spans="1:35" ht="12.75">
      <c r="A55" s="215"/>
      <c r="B55" s="244"/>
      <c r="C55" s="244"/>
      <c r="D55" s="244"/>
      <c r="E55" s="245"/>
      <c r="F55" s="245"/>
      <c r="G55" s="245"/>
      <c r="H55" s="245"/>
      <c r="I55" s="245"/>
      <c r="J55" s="245"/>
      <c r="K55" s="245"/>
      <c r="L55" s="245"/>
      <c r="M55" s="245"/>
      <c r="N55" s="245"/>
      <c r="O55" s="245"/>
      <c r="P55" s="245"/>
      <c r="Q55" s="245"/>
      <c r="R55" s="245"/>
      <c r="S55" s="245"/>
      <c r="T55" s="245"/>
      <c r="U55" s="245"/>
      <c r="V55" s="245"/>
      <c r="W55" s="245"/>
      <c r="X55" s="245"/>
      <c r="Y55" s="245"/>
      <c r="Z55" s="73"/>
      <c r="AA55" s="73"/>
      <c r="AB55" s="73"/>
      <c r="AC55" s="73"/>
      <c r="AD55" s="73"/>
      <c r="AE55" s="73"/>
      <c r="AF55" s="73"/>
      <c r="AG55" s="73"/>
      <c r="AH55" s="73"/>
      <c r="AI55" s="73"/>
    </row>
    <row r="56" spans="1:35" ht="12.75">
      <c r="A56" s="73"/>
      <c r="B56" s="244"/>
      <c r="C56" s="244"/>
      <c r="D56" s="244"/>
      <c r="E56" s="245"/>
      <c r="F56" s="245"/>
      <c r="G56" s="245"/>
      <c r="H56" s="245"/>
      <c r="I56" s="245"/>
      <c r="J56" s="245"/>
      <c r="K56" s="245"/>
      <c r="L56" s="245"/>
      <c r="M56" s="245"/>
      <c r="N56" s="245"/>
      <c r="O56" s="245"/>
      <c r="P56" s="245"/>
      <c r="Q56" s="245"/>
      <c r="R56" s="245"/>
      <c r="S56" s="245"/>
      <c r="T56" s="245"/>
      <c r="U56" s="245"/>
      <c r="V56" s="245"/>
      <c r="W56" s="245"/>
      <c r="X56" s="245"/>
      <c r="Y56" s="245"/>
      <c r="Z56" s="73"/>
      <c r="AA56" s="73"/>
      <c r="AB56" s="73"/>
      <c r="AC56" s="73"/>
      <c r="AD56" s="73"/>
      <c r="AE56" s="73"/>
      <c r="AF56" s="73"/>
      <c r="AG56" s="73"/>
      <c r="AH56" s="73"/>
      <c r="AI56" s="73"/>
    </row>
    <row r="57" spans="1:35" ht="12.75">
      <c r="A57" s="73"/>
      <c r="B57" s="244"/>
      <c r="C57" s="244"/>
      <c r="D57" s="244"/>
      <c r="E57" s="245"/>
      <c r="F57" s="245"/>
      <c r="G57" s="245"/>
      <c r="H57" s="245"/>
      <c r="I57" s="245"/>
      <c r="J57" s="245"/>
      <c r="K57" s="245"/>
      <c r="L57" s="245"/>
      <c r="M57" s="245"/>
      <c r="N57" s="245"/>
      <c r="O57" s="245"/>
      <c r="P57" s="245"/>
      <c r="Q57" s="245"/>
      <c r="R57" s="245"/>
      <c r="S57" s="245"/>
      <c r="T57" s="245"/>
      <c r="U57" s="245"/>
      <c r="V57" s="245"/>
      <c r="W57" s="245"/>
      <c r="X57" s="245"/>
      <c r="Y57" s="245"/>
      <c r="Z57" s="73"/>
      <c r="AA57" s="73"/>
      <c r="AB57" s="73"/>
      <c r="AC57" s="73"/>
      <c r="AD57" s="73"/>
      <c r="AE57" s="73"/>
      <c r="AF57" s="73"/>
      <c r="AG57" s="73"/>
      <c r="AH57" s="73"/>
      <c r="AI57" s="73"/>
    </row>
    <row r="58" spans="1:35" ht="12.75">
      <c r="A58" s="73"/>
      <c r="B58" s="244"/>
      <c r="C58" s="244"/>
      <c r="D58" s="244"/>
      <c r="E58" s="245"/>
      <c r="F58" s="245"/>
      <c r="G58" s="245"/>
      <c r="H58" s="245"/>
      <c r="I58" s="245"/>
      <c r="J58" s="245"/>
      <c r="K58" s="245"/>
      <c r="L58" s="245"/>
      <c r="M58" s="245"/>
      <c r="N58" s="245"/>
      <c r="O58" s="245"/>
      <c r="P58" s="245"/>
      <c r="Q58" s="245"/>
      <c r="R58" s="245"/>
      <c r="S58" s="245"/>
      <c r="T58" s="245"/>
      <c r="U58" s="245"/>
      <c r="V58" s="245"/>
      <c r="W58" s="245"/>
      <c r="X58" s="245"/>
      <c r="Y58" s="245"/>
      <c r="Z58" s="73"/>
      <c r="AA58" s="73"/>
      <c r="AB58" s="73"/>
      <c r="AC58" s="73"/>
      <c r="AD58" s="73"/>
      <c r="AE58" s="73"/>
      <c r="AF58" s="73"/>
      <c r="AG58" s="73"/>
      <c r="AH58" s="73"/>
      <c r="AI58" s="73"/>
    </row>
    <row r="59" spans="1:35" ht="12.75">
      <c r="A59" s="73"/>
      <c r="B59" s="244"/>
      <c r="C59" s="244"/>
      <c r="D59" s="244"/>
      <c r="E59" s="245"/>
      <c r="F59" s="245"/>
      <c r="G59" s="245"/>
      <c r="H59" s="245"/>
      <c r="I59" s="245"/>
      <c r="J59" s="245"/>
      <c r="K59" s="245"/>
      <c r="L59" s="245"/>
      <c r="M59" s="245"/>
      <c r="N59" s="245"/>
      <c r="O59" s="245"/>
      <c r="P59" s="245"/>
      <c r="Q59" s="245"/>
      <c r="R59" s="245"/>
      <c r="S59" s="245"/>
      <c r="T59" s="245"/>
      <c r="U59" s="245"/>
      <c r="V59" s="245"/>
      <c r="W59" s="245"/>
      <c r="X59" s="245"/>
      <c r="Y59" s="245"/>
      <c r="Z59" s="73"/>
      <c r="AA59" s="73"/>
      <c r="AB59" s="73"/>
      <c r="AC59" s="73"/>
      <c r="AD59" s="73"/>
      <c r="AE59" s="73"/>
      <c r="AF59" s="73"/>
      <c r="AG59" s="73"/>
      <c r="AH59" s="73"/>
      <c r="AI59" s="73"/>
    </row>
    <row r="60" spans="1:35" ht="12.75">
      <c r="A60" s="73"/>
      <c r="B60" s="244"/>
      <c r="C60" s="244"/>
      <c r="D60" s="244"/>
      <c r="E60" s="245"/>
      <c r="F60" s="245"/>
      <c r="G60" s="245"/>
      <c r="H60" s="245"/>
      <c r="I60" s="245"/>
      <c r="J60" s="245"/>
      <c r="K60" s="245"/>
      <c r="L60" s="245"/>
      <c r="M60" s="245"/>
      <c r="N60" s="245"/>
      <c r="O60" s="245"/>
      <c r="P60" s="245"/>
      <c r="Q60" s="245"/>
      <c r="R60" s="245"/>
      <c r="S60" s="245"/>
      <c r="T60" s="245"/>
      <c r="U60" s="245"/>
      <c r="V60" s="245"/>
      <c r="W60" s="245"/>
      <c r="X60" s="245"/>
      <c r="Y60" s="245"/>
      <c r="Z60" s="73"/>
      <c r="AA60" s="73"/>
      <c r="AB60" s="73"/>
      <c r="AC60" s="73"/>
      <c r="AD60" s="73"/>
      <c r="AE60" s="73"/>
      <c r="AF60" s="73"/>
      <c r="AG60" s="73"/>
      <c r="AH60" s="73"/>
      <c r="AI60" s="73"/>
    </row>
    <row r="61" spans="1:35" ht="12.75">
      <c r="A61" s="73"/>
      <c r="B61" s="244"/>
      <c r="C61" s="244"/>
      <c r="D61" s="244"/>
      <c r="E61" s="245"/>
      <c r="F61" s="245"/>
      <c r="G61" s="245"/>
      <c r="H61" s="245"/>
      <c r="I61" s="245"/>
      <c r="J61" s="245"/>
      <c r="K61" s="245"/>
      <c r="L61" s="245"/>
      <c r="M61" s="245"/>
      <c r="N61" s="245"/>
      <c r="O61" s="245"/>
      <c r="P61" s="245"/>
      <c r="Q61" s="245"/>
      <c r="R61" s="245"/>
      <c r="S61" s="245"/>
      <c r="T61" s="245"/>
      <c r="U61" s="245"/>
      <c r="V61" s="245"/>
      <c r="W61" s="245"/>
      <c r="X61" s="245"/>
      <c r="Y61" s="245"/>
      <c r="Z61" s="73"/>
      <c r="AA61" s="73"/>
      <c r="AB61" s="73"/>
      <c r="AC61" s="73"/>
      <c r="AD61" s="73"/>
      <c r="AE61" s="73"/>
      <c r="AF61" s="73"/>
      <c r="AG61" s="73"/>
      <c r="AH61" s="73"/>
      <c r="AI61" s="73"/>
    </row>
    <row r="62" spans="1:35" ht="12.75">
      <c r="A62" s="73"/>
      <c r="B62" s="244"/>
      <c r="C62" s="244"/>
      <c r="D62" s="244"/>
      <c r="E62" s="245"/>
      <c r="F62" s="245"/>
      <c r="G62" s="245"/>
      <c r="H62" s="245"/>
      <c r="I62" s="245"/>
      <c r="J62" s="245"/>
      <c r="K62" s="245"/>
      <c r="L62" s="245"/>
      <c r="M62" s="245"/>
      <c r="N62" s="245"/>
      <c r="O62" s="245"/>
      <c r="P62" s="245"/>
      <c r="Q62" s="245"/>
      <c r="R62" s="245"/>
      <c r="S62" s="245"/>
      <c r="T62" s="245"/>
      <c r="U62" s="245"/>
      <c r="V62" s="245"/>
      <c r="W62" s="245"/>
      <c r="X62" s="245"/>
      <c r="Y62" s="245"/>
      <c r="Z62" s="73"/>
      <c r="AA62" s="73"/>
      <c r="AB62" s="73"/>
      <c r="AC62" s="73"/>
      <c r="AD62" s="73"/>
      <c r="AE62" s="73"/>
      <c r="AF62" s="73"/>
      <c r="AG62" s="73"/>
      <c r="AH62" s="73"/>
      <c r="AI62" s="73"/>
    </row>
    <row r="63" spans="1:35" ht="12.75">
      <c r="A63" s="73"/>
      <c r="B63" s="244"/>
      <c r="C63" s="244"/>
      <c r="D63" s="244"/>
      <c r="E63" s="245"/>
      <c r="F63" s="245"/>
      <c r="G63" s="245"/>
      <c r="H63" s="245"/>
      <c r="I63" s="245"/>
      <c r="J63" s="245"/>
      <c r="K63" s="245"/>
      <c r="L63" s="245"/>
      <c r="M63" s="245"/>
      <c r="N63" s="245"/>
      <c r="O63" s="245"/>
      <c r="P63" s="245"/>
      <c r="Q63" s="245"/>
      <c r="R63" s="245"/>
      <c r="S63" s="245"/>
      <c r="T63" s="245"/>
      <c r="U63" s="245"/>
      <c r="V63" s="245"/>
      <c r="W63" s="245"/>
      <c r="X63" s="245"/>
      <c r="Y63" s="245"/>
      <c r="Z63" s="73"/>
      <c r="AA63" s="73"/>
      <c r="AB63" s="73"/>
      <c r="AC63" s="73"/>
      <c r="AD63" s="73"/>
      <c r="AE63" s="73"/>
      <c r="AF63" s="73"/>
      <c r="AG63" s="73"/>
      <c r="AH63" s="73"/>
      <c r="AI63" s="73"/>
    </row>
    <row r="64" spans="1:35" ht="12.75">
      <c r="A64" s="73"/>
      <c r="B64" s="244"/>
      <c r="C64" s="244"/>
      <c r="D64" s="244"/>
      <c r="E64" s="245"/>
      <c r="F64" s="245"/>
      <c r="G64" s="245"/>
      <c r="H64" s="245"/>
      <c r="I64" s="245"/>
      <c r="J64" s="245"/>
      <c r="K64" s="245"/>
      <c r="L64" s="245"/>
      <c r="M64" s="245"/>
      <c r="N64" s="245"/>
      <c r="O64" s="245"/>
      <c r="P64" s="245"/>
      <c r="Q64" s="245"/>
      <c r="R64" s="245"/>
      <c r="S64" s="245"/>
      <c r="T64" s="245"/>
      <c r="U64" s="245"/>
      <c r="V64" s="245"/>
      <c r="W64" s="245"/>
      <c r="X64" s="245"/>
      <c r="Y64" s="245"/>
      <c r="Z64" s="73"/>
      <c r="AA64" s="73"/>
      <c r="AB64" s="73"/>
      <c r="AC64" s="73"/>
      <c r="AD64" s="73"/>
      <c r="AE64" s="73"/>
      <c r="AF64" s="73"/>
      <c r="AG64" s="73"/>
      <c r="AH64" s="73"/>
      <c r="AI64" s="73"/>
    </row>
    <row r="65" spans="1:35" ht="12.75">
      <c r="A65" s="73"/>
      <c r="B65" s="244"/>
      <c r="C65" s="244"/>
      <c r="D65" s="244"/>
      <c r="E65" s="245"/>
      <c r="F65" s="245"/>
      <c r="G65" s="245"/>
      <c r="H65" s="245"/>
      <c r="I65" s="245"/>
      <c r="J65" s="245"/>
      <c r="K65" s="245"/>
      <c r="L65" s="245"/>
      <c r="M65" s="245"/>
      <c r="N65" s="245"/>
      <c r="O65" s="245"/>
      <c r="P65" s="245"/>
      <c r="Q65" s="245"/>
      <c r="R65" s="245"/>
      <c r="S65" s="245"/>
      <c r="T65" s="245"/>
      <c r="U65" s="245"/>
      <c r="V65" s="245"/>
      <c r="W65" s="245"/>
      <c r="X65" s="245"/>
      <c r="Y65" s="245"/>
      <c r="Z65" s="73"/>
      <c r="AA65" s="73"/>
      <c r="AB65" s="73"/>
      <c r="AC65" s="73"/>
      <c r="AD65" s="73"/>
      <c r="AE65" s="73"/>
      <c r="AF65" s="73"/>
      <c r="AG65" s="73"/>
      <c r="AH65" s="73"/>
      <c r="AI65" s="73"/>
    </row>
    <row r="66" spans="1:35" ht="12.75">
      <c r="A66" s="73"/>
      <c r="B66" s="244"/>
      <c r="C66" s="244"/>
      <c r="D66" s="244"/>
      <c r="E66" s="245"/>
      <c r="F66" s="245"/>
      <c r="G66" s="245"/>
      <c r="H66" s="245"/>
      <c r="I66" s="245"/>
      <c r="J66" s="245"/>
      <c r="K66" s="245"/>
      <c r="L66" s="245"/>
      <c r="M66" s="245"/>
      <c r="N66" s="245"/>
      <c r="O66" s="245"/>
      <c r="P66" s="245"/>
      <c r="Q66" s="245"/>
      <c r="R66" s="245"/>
      <c r="S66" s="245"/>
      <c r="T66" s="245"/>
      <c r="U66" s="245"/>
      <c r="V66" s="245"/>
      <c r="W66" s="245"/>
      <c r="X66" s="245"/>
      <c r="Y66" s="245"/>
      <c r="Z66" s="73"/>
      <c r="AA66" s="73"/>
      <c r="AB66" s="73"/>
      <c r="AC66" s="73"/>
      <c r="AD66" s="73"/>
      <c r="AE66" s="73"/>
      <c r="AF66" s="73"/>
      <c r="AG66" s="73"/>
      <c r="AH66" s="73"/>
      <c r="AI66" s="73"/>
    </row>
    <row r="67" spans="1:35" ht="12.75">
      <c r="A67" s="73"/>
      <c r="B67" s="244"/>
      <c r="C67" s="244"/>
      <c r="D67" s="244"/>
      <c r="E67" s="245"/>
      <c r="F67" s="245"/>
      <c r="G67" s="245"/>
      <c r="H67" s="245"/>
      <c r="I67" s="245"/>
      <c r="J67" s="245"/>
      <c r="K67" s="245"/>
      <c r="L67" s="245"/>
      <c r="M67" s="245"/>
      <c r="N67" s="245"/>
      <c r="O67" s="245"/>
      <c r="P67" s="245"/>
      <c r="Q67" s="245"/>
      <c r="R67" s="245"/>
      <c r="S67" s="245"/>
      <c r="T67" s="245"/>
      <c r="U67" s="245"/>
      <c r="V67" s="245"/>
      <c r="W67" s="245"/>
      <c r="X67" s="245"/>
      <c r="Y67" s="245"/>
      <c r="Z67" s="73"/>
      <c r="AA67" s="73"/>
      <c r="AB67" s="73"/>
      <c r="AC67" s="73"/>
      <c r="AD67" s="73"/>
      <c r="AE67" s="73"/>
      <c r="AF67" s="73"/>
      <c r="AG67" s="73"/>
      <c r="AH67" s="73"/>
      <c r="AI67" s="73"/>
    </row>
    <row r="68" spans="1:35" ht="12.75">
      <c r="A68" s="73"/>
      <c r="B68" s="244"/>
      <c r="C68" s="244"/>
      <c r="D68" s="244"/>
      <c r="E68" s="245"/>
      <c r="F68" s="245"/>
      <c r="G68" s="245"/>
      <c r="H68" s="245"/>
      <c r="I68" s="245"/>
      <c r="J68" s="245"/>
      <c r="K68" s="245"/>
      <c r="L68" s="245"/>
      <c r="M68" s="245"/>
      <c r="N68" s="245"/>
      <c r="O68" s="245"/>
      <c r="P68" s="245"/>
      <c r="Q68" s="245"/>
      <c r="R68" s="245"/>
      <c r="S68" s="245"/>
      <c r="T68" s="245"/>
      <c r="U68" s="245"/>
      <c r="V68" s="245"/>
      <c r="W68" s="245"/>
      <c r="X68" s="245"/>
      <c r="Y68" s="245"/>
      <c r="Z68" s="73"/>
      <c r="AA68" s="73"/>
      <c r="AB68" s="73"/>
      <c r="AC68" s="73"/>
      <c r="AD68" s="73"/>
      <c r="AE68" s="73"/>
      <c r="AF68" s="73"/>
      <c r="AG68" s="73"/>
      <c r="AH68" s="73"/>
      <c r="AI68" s="73"/>
    </row>
    <row r="69" spans="1:35" ht="12.75">
      <c r="A69" s="73"/>
      <c r="B69" s="244"/>
      <c r="C69" s="244"/>
      <c r="D69" s="244"/>
      <c r="E69" s="245"/>
      <c r="F69" s="245"/>
      <c r="G69" s="245"/>
      <c r="H69" s="245"/>
      <c r="I69" s="245"/>
      <c r="J69" s="245"/>
      <c r="K69" s="245"/>
      <c r="L69" s="245"/>
      <c r="M69" s="245"/>
      <c r="N69" s="245"/>
      <c r="O69" s="245"/>
      <c r="P69" s="245"/>
      <c r="Q69" s="245"/>
      <c r="R69" s="245"/>
      <c r="S69" s="245"/>
      <c r="T69" s="245"/>
      <c r="U69" s="245"/>
      <c r="V69" s="245"/>
      <c r="W69" s="245"/>
      <c r="X69" s="245"/>
      <c r="Y69" s="245"/>
      <c r="Z69" s="73"/>
      <c r="AA69" s="73"/>
      <c r="AB69" s="73"/>
      <c r="AC69" s="73"/>
      <c r="AD69" s="73"/>
      <c r="AE69" s="73"/>
      <c r="AF69" s="73"/>
      <c r="AG69" s="73"/>
      <c r="AH69" s="73"/>
      <c r="AI69" s="73"/>
    </row>
    <row r="70" spans="1:35" ht="12.75">
      <c r="A70" s="73"/>
      <c r="B70" s="244"/>
      <c r="C70" s="244"/>
      <c r="D70" s="244"/>
      <c r="E70" s="245"/>
      <c r="F70" s="245"/>
      <c r="G70" s="245"/>
      <c r="H70" s="245"/>
      <c r="I70" s="245"/>
      <c r="J70" s="245"/>
      <c r="K70" s="245"/>
      <c r="L70" s="245"/>
      <c r="M70" s="245"/>
      <c r="N70" s="245"/>
      <c r="O70" s="245"/>
      <c r="P70" s="245"/>
      <c r="Q70" s="245"/>
      <c r="R70" s="245"/>
      <c r="S70" s="245"/>
      <c r="T70" s="245"/>
      <c r="U70" s="245"/>
      <c r="V70" s="245"/>
      <c r="W70" s="245"/>
      <c r="X70" s="245"/>
      <c r="Y70" s="245"/>
      <c r="Z70" s="73"/>
      <c r="AA70" s="73"/>
      <c r="AB70" s="73"/>
      <c r="AC70" s="73"/>
      <c r="AD70" s="73"/>
      <c r="AE70" s="73"/>
      <c r="AF70" s="73"/>
      <c r="AG70" s="73"/>
      <c r="AH70" s="73"/>
      <c r="AI70" s="73"/>
    </row>
    <row r="71" spans="1:35" ht="12.75">
      <c r="A71" s="73"/>
      <c r="B71" s="244"/>
      <c r="C71" s="244"/>
      <c r="D71" s="244"/>
      <c r="E71" s="245"/>
      <c r="F71" s="245"/>
      <c r="G71" s="245"/>
      <c r="H71" s="245"/>
      <c r="I71" s="245"/>
      <c r="J71" s="245"/>
      <c r="K71" s="245"/>
      <c r="L71" s="245"/>
      <c r="M71" s="245"/>
      <c r="N71" s="245"/>
      <c r="O71" s="245"/>
      <c r="P71" s="245"/>
      <c r="Q71" s="245"/>
      <c r="R71" s="245"/>
      <c r="S71" s="245"/>
      <c r="T71" s="245"/>
      <c r="U71" s="245"/>
      <c r="V71" s="245"/>
      <c r="W71" s="245"/>
      <c r="X71" s="245"/>
      <c r="Y71" s="245"/>
      <c r="Z71" s="73"/>
      <c r="AA71" s="73"/>
      <c r="AB71" s="73"/>
      <c r="AC71" s="73"/>
      <c r="AD71" s="73"/>
      <c r="AE71" s="73"/>
      <c r="AF71" s="73"/>
      <c r="AG71" s="73"/>
      <c r="AH71" s="73"/>
      <c r="AI71" s="73"/>
    </row>
    <row r="72" spans="1:35" ht="12.75">
      <c r="A72" s="73"/>
      <c r="B72" s="244"/>
      <c r="C72" s="244"/>
      <c r="D72" s="244"/>
      <c r="E72" s="245"/>
      <c r="F72" s="245"/>
      <c r="G72" s="245"/>
      <c r="H72" s="245"/>
      <c r="I72" s="245"/>
      <c r="J72" s="245"/>
      <c r="K72" s="245"/>
      <c r="L72" s="245"/>
      <c r="M72" s="245"/>
      <c r="N72" s="245"/>
      <c r="O72" s="245"/>
      <c r="P72" s="245"/>
      <c r="Q72" s="245"/>
      <c r="R72" s="245"/>
      <c r="S72" s="245"/>
      <c r="T72" s="245"/>
      <c r="U72" s="245"/>
      <c r="V72" s="245"/>
      <c r="W72" s="245"/>
      <c r="X72" s="245"/>
      <c r="Y72" s="245"/>
      <c r="Z72" s="73"/>
      <c r="AA72" s="73"/>
      <c r="AB72" s="73"/>
      <c r="AC72" s="73"/>
      <c r="AD72" s="73"/>
      <c r="AE72" s="73"/>
      <c r="AF72" s="73"/>
      <c r="AG72" s="73"/>
      <c r="AH72" s="73"/>
      <c r="AI72" s="73"/>
    </row>
    <row r="73" spans="1:35" ht="12.75">
      <c r="A73" s="73"/>
      <c r="B73" s="244"/>
      <c r="C73" s="244"/>
      <c r="D73" s="244"/>
      <c r="E73" s="245"/>
      <c r="F73" s="245"/>
      <c r="G73" s="245"/>
      <c r="H73" s="245"/>
      <c r="I73" s="245"/>
      <c r="J73" s="245"/>
      <c r="K73" s="245"/>
      <c r="L73" s="245"/>
      <c r="M73" s="245"/>
      <c r="N73" s="245"/>
      <c r="O73" s="245"/>
      <c r="P73" s="245"/>
      <c r="Q73" s="245"/>
      <c r="R73" s="245"/>
      <c r="S73" s="245"/>
      <c r="T73" s="245"/>
      <c r="U73" s="245"/>
      <c r="V73" s="245"/>
      <c r="W73" s="245"/>
      <c r="X73" s="245"/>
      <c r="Y73" s="245"/>
      <c r="Z73" s="73"/>
      <c r="AA73" s="73"/>
      <c r="AB73" s="73"/>
      <c r="AC73" s="73"/>
      <c r="AD73" s="73"/>
      <c r="AE73" s="73"/>
      <c r="AF73" s="73"/>
      <c r="AG73" s="73"/>
      <c r="AH73" s="73"/>
      <c r="AI73" s="73"/>
    </row>
    <row r="74" spans="1:25" ht="12.75">
      <c r="A74" s="246"/>
      <c r="B74" s="247"/>
      <c r="C74" s="247"/>
      <c r="D74" s="247"/>
      <c r="E74" s="248"/>
      <c r="F74" s="248"/>
      <c r="G74" s="248"/>
      <c r="H74" s="248"/>
      <c r="I74" s="248"/>
      <c r="J74" s="248"/>
      <c r="K74" s="248"/>
      <c r="L74" s="248"/>
      <c r="M74" s="248"/>
      <c r="N74" s="248"/>
      <c r="O74" s="248"/>
      <c r="P74" s="248"/>
      <c r="Q74" s="248"/>
      <c r="R74" s="248"/>
      <c r="S74" s="248"/>
      <c r="T74" s="248"/>
      <c r="U74" s="248"/>
      <c r="V74" s="248"/>
      <c r="W74" s="248"/>
      <c r="X74" s="248"/>
      <c r="Y74" s="248"/>
    </row>
  </sheetData>
  <sheetProtection password="C7B1" sheet="1" objects="1" scenarios="1" selectLockedCells="1"/>
  <mergeCells count="13">
    <mergeCell ref="B36:H36"/>
    <mergeCell ref="J36:P36"/>
    <mergeCell ref="B44:H44"/>
    <mergeCell ref="J44:P44"/>
    <mergeCell ref="B19:H19"/>
    <mergeCell ref="J19:P19"/>
    <mergeCell ref="B27:H27"/>
    <mergeCell ref="J27:P27"/>
    <mergeCell ref="B1:P1"/>
    <mergeCell ref="B2:H2"/>
    <mergeCell ref="J2:P2"/>
    <mergeCell ref="B10:H10"/>
    <mergeCell ref="J10:P10"/>
  </mergeCells>
  <printOptions/>
  <pageMargins left="0.75" right="0.75" top="1" bottom="1" header="0.5" footer="0.5"/>
  <pageSetup blackAndWhite="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codeName="Foglio19">
    <tabColor indexed="26"/>
  </sheetPr>
  <dimension ref="A1:AG69"/>
  <sheetViews>
    <sheetView showRowColHeaders="0" zoomScale="65" zoomScaleNormal="65" workbookViewId="0" topLeftCell="A1">
      <selection activeCell="B1" sqref="B1:P1"/>
    </sheetView>
  </sheetViews>
  <sheetFormatPr defaultColWidth="9.140625" defaultRowHeight="12.75"/>
  <cols>
    <col min="1" max="1" width="8.7109375" style="0" customWidth="1"/>
    <col min="2" max="8" width="6.7109375" style="0" customWidth="1"/>
    <col min="9" max="9" width="4.7109375" style="0" customWidth="1"/>
    <col min="10" max="16" width="6.7109375" style="0" customWidth="1"/>
  </cols>
  <sheetData>
    <row r="1" spans="1:33" ht="19.5">
      <c r="A1" s="73"/>
      <c r="B1" s="477" t="s">
        <v>110</v>
      </c>
      <c r="C1" s="477"/>
      <c r="D1" s="477"/>
      <c r="E1" s="477"/>
      <c r="F1" s="477"/>
      <c r="G1" s="477"/>
      <c r="H1" s="477"/>
      <c r="I1" s="477"/>
      <c r="J1" s="477"/>
      <c r="K1" s="477"/>
      <c r="L1" s="477"/>
      <c r="M1" s="477"/>
      <c r="N1" s="477"/>
      <c r="O1" s="477"/>
      <c r="P1" s="477"/>
      <c r="Q1" s="182"/>
      <c r="R1" s="182"/>
      <c r="S1" s="182"/>
      <c r="T1" s="182"/>
      <c r="U1" s="182"/>
      <c r="V1" s="182"/>
      <c r="W1" s="182"/>
      <c r="X1" s="182"/>
      <c r="Y1" s="182"/>
      <c r="Z1" s="183"/>
      <c r="AA1" s="73"/>
      <c r="AB1" s="73"/>
      <c r="AC1" s="73"/>
      <c r="AD1" s="73"/>
      <c r="AE1" s="73"/>
      <c r="AF1" s="73"/>
      <c r="AG1" s="73"/>
    </row>
    <row r="2" spans="1:33" ht="13.5" thickBot="1">
      <c r="A2" s="249"/>
      <c r="B2" s="478" t="s">
        <v>14</v>
      </c>
      <c r="C2" s="478"/>
      <c r="D2" s="478"/>
      <c r="E2" s="478"/>
      <c r="F2" s="478"/>
      <c r="G2" s="478"/>
      <c r="H2" s="478"/>
      <c r="I2" s="205"/>
      <c r="J2" s="478" t="s">
        <v>15</v>
      </c>
      <c r="K2" s="478"/>
      <c r="L2" s="478"/>
      <c r="M2" s="478"/>
      <c r="N2" s="478"/>
      <c r="O2" s="478"/>
      <c r="P2" s="478"/>
      <c r="Q2" s="185"/>
      <c r="R2" s="185"/>
      <c r="S2" s="183"/>
      <c r="T2" s="183"/>
      <c r="U2" s="183"/>
      <c r="V2" s="183"/>
      <c r="W2" s="183"/>
      <c r="X2" s="183"/>
      <c r="Y2" s="183"/>
      <c r="Z2" s="186"/>
      <c r="AA2" s="73"/>
      <c r="AB2" s="73"/>
      <c r="AC2" s="73"/>
      <c r="AD2" s="73"/>
      <c r="AE2" s="73"/>
      <c r="AF2" s="73"/>
      <c r="AG2" s="73"/>
    </row>
    <row r="3" spans="1:33" ht="13.5" thickBot="1">
      <c r="A3" s="249"/>
      <c r="B3" s="250" t="s">
        <v>101</v>
      </c>
      <c r="C3" s="250" t="s">
        <v>102</v>
      </c>
      <c r="D3" s="250" t="s">
        <v>103</v>
      </c>
      <c r="E3" s="250" t="s">
        <v>104</v>
      </c>
      <c r="F3" s="250" t="s">
        <v>105</v>
      </c>
      <c r="G3" s="250" t="s">
        <v>106</v>
      </c>
      <c r="H3" s="189" t="s">
        <v>107</v>
      </c>
      <c r="I3" s="194"/>
      <c r="J3" s="250" t="s">
        <v>101</v>
      </c>
      <c r="K3" s="250" t="s">
        <v>102</v>
      </c>
      <c r="L3" s="250" t="s">
        <v>103</v>
      </c>
      <c r="M3" s="250" t="s">
        <v>104</v>
      </c>
      <c r="N3" s="250" t="s">
        <v>105</v>
      </c>
      <c r="O3" s="250" t="s">
        <v>106</v>
      </c>
      <c r="P3" s="189" t="s">
        <v>107</v>
      </c>
      <c r="Q3" s="190"/>
      <c r="R3" s="185"/>
      <c r="S3" s="183"/>
      <c r="T3" s="183"/>
      <c r="U3" s="183"/>
      <c r="V3" s="183"/>
      <c r="W3" s="183"/>
      <c r="X3" s="183"/>
      <c r="Y3" s="183"/>
      <c r="Z3" s="191"/>
      <c r="AA3" s="73"/>
      <c r="AB3" s="73"/>
      <c r="AC3" s="73"/>
      <c r="AD3" s="73"/>
      <c r="AE3" s="73"/>
      <c r="AF3" s="73"/>
      <c r="AG3" s="73"/>
    </row>
    <row r="4" spans="1:33" ht="12.75">
      <c r="A4" s="249"/>
      <c r="B4" s="251" t="s">
        <v>108</v>
      </c>
      <c r="C4" s="207">
        <v>1</v>
      </c>
      <c r="D4" s="251">
        <v>2</v>
      </c>
      <c r="E4" s="251">
        <v>3</v>
      </c>
      <c r="F4" s="251">
        <v>4</v>
      </c>
      <c r="G4" s="251">
        <v>5</v>
      </c>
      <c r="H4" s="193">
        <v>6</v>
      </c>
      <c r="I4" s="194"/>
      <c r="J4" s="251" t="s">
        <v>108</v>
      </c>
      <c r="K4" s="251" t="s">
        <v>108</v>
      </c>
      <c r="L4" s="251" t="s">
        <v>108</v>
      </c>
      <c r="M4" s="251" t="s">
        <v>108</v>
      </c>
      <c r="N4" s="251">
        <v>1</v>
      </c>
      <c r="O4" s="251">
        <v>2</v>
      </c>
      <c r="P4" s="193">
        <v>3</v>
      </c>
      <c r="Q4" s="190"/>
      <c r="R4" s="185"/>
      <c r="S4" s="183"/>
      <c r="T4" s="183"/>
      <c r="U4" s="183"/>
      <c r="V4" s="183"/>
      <c r="W4" s="183"/>
      <c r="X4" s="183"/>
      <c r="Y4" s="183"/>
      <c r="Z4" s="191"/>
      <c r="AA4" s="73"/>
      <c r="AB4" s="73"/>
      <c r="AC4" s="73"/>
      <c r="AD4" s="73"/>
      <c r="AE4" s="73"/>
      <c r="AF4" s="73"/>
      <c r="AG4" s="73"/>
    </row>
    <row r="5" spans="1:33" ht="12.75">
      <c r="A5" s="249"/>
      <c r="B5" s="252">
        <v>7</v>
      </c>
      <c r="C5" s="252">
        <v>8</v>
      </c>
      <c r="D5" s="252">
        <v>9</v>
      </c>
      <c r="E5" s="252">
        <v>10</v>
      </c>
      <c r="F5" s="252">
        <v>11</v>
      </c>
      <c r="G5" s="252">
        <v>12</v>
      </c>
      <c r="H5" s="197">
        <v>13</v>
      </c>
      <c r="I5" s="194"/>
      <c r="J5" s="252">
        <v>4</v>
      </c>
      <c r="K5" s="252">
        <v>5</v>
      </c>
      <c r="L5" s="252">
        <v>6</v>
      </c>
      <c r="M5" s="252">
        <v>7</v>
      </c>
      <c r="N5" s="252">
        <v>8</v>
      </c>
      <c r="O5" s="252">
        <v>9</v>
      </c>
      <c r="P5" s="197">
        <v>10</v>
      </c>
      <c r="Q5" s="190"/>
      <c r="R5" s="253"/>
      <c r="S5" s="184"/>
      <c r="T5" s="184"/>
      <c r="U5" s="184"/>
      <c r="V5" s="183"/>
      <c r="W5" s="183"/>
      <c r="X5" s="183"/>
      <c r="Y5" s="183"/>
      <c r="Z5" s="191"/>
      <c r="AA5" s="73"/>
      <c r="AB5" s="73"/>
      <c r="AC5" s="73"/>
      <c r="AD5" s="73"/>
      <c r="AE5" s="73"/>
      <c r="AF5" s="73"/>
      <c r="AG5" s="73"/>
    </row>
    <row r="6" spans="1:33" ht="12.75">
      <c r="A6" s="249"/>
      <c r="B6" s="252">
        <v>14</v>
      </c>
      <c r="C6" s="252">
        <v>15</v>
      </c>
      <c r="D6" s="252">
        <v>16</v>
      </c>
      <c r="E6" s="252">
        <v>17</v>
      </c>
      <c r="F6" s="252">
        <v>18</v>
      </c>
      <c r="G6" s="252">
        <v>19</v>
      </c>
      <c r="H6" s="197">
        <v>20</v>
      </c>
      <c r="I6" s="194"/>
      <c r="J6" s="252">
        <v>11</v>
      </c>
      <c r="K6" s="252">
        <v>12</v>
      </c>
      <c r="L6" s="252">
        <v>13</v>
      </c>
      <c r="M6" s="252">
        <v>14</v>
      </c>
      <c r="N6" s="252">
        <v>15</v>
      </c>
      <c r="O6" s="252">
        <v>16</v>
      </c>
      <c r="P6" s="197">
        <v>17</v>
      </c>
      <c r="Q6" s="190"/>
      <c r="R6" s="253"/>
      <c r="S6" s="184"/>
      <c r="T6" s="184"/>
      <c r="U6" s="184"/>
      <c r="V6" s="183"/>
      <c r="W6" s="183"/>
      <c r="X6" s="183"/>
      <c r="Y6" s="183"/>
      <c r="Z6" s="191"/>
      <c r="AA6" s="73"/>
      <c r="AB6" s="73"/>
      <c r="AC6" s="73"/>
      <c r="AD6" s="73"/>
      <c r="AE6" s="73"/>
      <c r="AF6" s="73"/>
      <c r="AG6" s="73"/>
    </row>
    <row r="7" spans="1:33" ht="12.75">
      <c r="A7" s="249"/>
      <c r="B7" s="252">
        <v>21</v>
      </c>
      <c r="C7" s="252">
        <v>22</v>
      </c>
      <c r="D7" s="252">
        <v>23</v>
      </c>
      <c r="E7" s="252">
        <v>24</v>
      </c>
      <c r="F7" s="252">
        <v>25</v>
      </c>
      <c r="G7" s="252">
        <v>26</v>
      </c>
      <c r="H7" s="197">
        <v>27</v>
      </c>
      <c r="I7" s="194"/>
      <c r="J7" s="252">
        <v>18</v>
      </c>
      <c r="K7" s="252">
        <v>19</v>
      </c>
      <c r="L7" s="252">
        <v>20</v>
      </c>
      <c r="M7" s="252">
        <v>21</v>
      </c>
      <c r="N7" s="252">
        <v>22</v>
      </c>
      <c r="O7" s="252">
        <v>23</v>
      </c>
      <c r="P7" s="197">
        <v>24</v>
      </c>
      <c r="Q7" s="190"/>
      <c r="R7" s="253"/>
      <c r="S7" s="184"/>
      <c r="T7" s="184"/>
      <c r="U7" s="184"/>
      <c r="V7" s="183"/>
      <c r="W7" s="183"/>
      <c r="X7" s="183"/>
      <c r="Y7" s="183"/>
      <c r="Z7" s="191"/>
      <c r="AA7" s="73"/>
      <c r="AB7" s="73"/>
      <c r="AC7" s="73"/>
      <c r="AD7" s="73"/>
      <c r="AE7" s="73"/>
      <c r="AF7" s="73"/>
      <c r="AG7" s="73"/>
    </row>
    <row r="8" spans="1:33" ht="12.75">
      <c r="A8" s="249"/>
      <c r="B8" s="252">
        <v>28</v>
      </c>
      <c r="C8" s="252">
        <v>29</v>
      </c>
      <c r="D8" s="252">
        <v>30</v>
      </c>
      <c r="E8" s="252">
        <v>31</v>
      </c>
      <c r="F8" s="198" t="s">
        <v>108</v>
      </c>
      <c r="G8" s="199" t="s">
        <v>108</v>
      </c>
      <c r="H8" s="200" t="s">
        <v>108</v>
      </c>
      <c r="I8" s="194"/>
      <c r="J8" s="252">
        <v>25</v>
      </c>
      <c r="K8" s="252">
        <v>26</v>
      </c>
      <c r="L8" s="252">
        <v>27</v>
      </c>
      <c r="M8" s="252">
        <v>28</v>
      </c>
      <c r="N8" s="252">
        <v>29</v>
      </c>
      <c r="O8" s="198" t="s">
        <v>108</v>
      </c>
      <c r="P8" s="200" t="s">
        <v>108</v>
      </c>
      <c r="Q8" s="190"/>
      <c r="R8" s="253"/>
      <c r="S8" s="184"/>
      <c r="T8" s="184"/>
      <c r="U8" s="184"/>
      <c r="V8" s="183"/>
      <c r="W8" s="183"/>
      <c r="X8" s="183"/>
      <c r="Y8" s="183"/>
      <c r="Z8" s="191"/>
      <c r="AA8" s="73"/>
      <c r="AB8" s="73"/>
      <c r="AC8" s="73"/>
      <c r="AD8" s="73"/>
      <c r="AE8" s="73"/>
      <c r="AF8" s="73"/>
      <c r="AG8" s="73"/>
    </row>
    <row r="9" spans="1:33" ht="12.75">
      <c r="A9" s="254"/>
      <c r="B9" s="199" t="s">
        <v>108</v>
      </c>
      <c r="C9" s="199" t="s">
        <v>108</v>
      </c>
      <c r="D9" s="205" t="s">
        <v>108</v>
      </c>
      <c r="E9" s="201" t="s">
        <v>108</v>
      </c>
      <c r="F9" s="205" t="s">
        <v>108</v>
      </c>
      <c r="G9" s="205" t="s">
        <v>108</v>
      </c>
      <c r="H9" s="194" t="s">
        <v>108</v>
      </c>
      <c r="I9" s="194"/>
      <c r="J9" s="194"/>
      <c r="K9" s="194"/>
      <c r="L9" s="194"/>
      <c r="M9" s="194"/>
      <c r="N9" s="194"/>
      <c r="O9" s="194"/>
      <c r="P9" s="194"/>
      <c r="Q9" s="190"/>
      <c r="R9" s="253"/>
      <c r="S9" s="253" t="s">
        <v>108</v>
      </c>
      <c r="T9" s="253" t="s">
        <v>108</v>
      </c>
      <c r="U9" s="253" t="s">
        <v>108</v>
      </c>
      <c r="V9" s="185" t="s">
        <v>108</v>
      </c>
      <c r="W9" s="185" t="s">
        <v>108</v>
      </c>
      <c r="X9" s="185" t="s">
        <v>108</v>
      </c>
      <c r="Y9" s="255" t="s">
        <v>108</v>
      </c>
      <c r="Z9" s="204"/>
      <c r="AA9" s="73"/>
      <c r="AB9" s="73"/>
      <c r="AC9" s="73"/>
      <c r="AD9" s="73"/>
      <c r="AE9" s="73"/>
      <c r="AF9" s="73"/>
      <c r="AG9" s="73"/>
    </row>
    <row r="10" spans="1:33" ht="13.5" thickBot="1">
      <c r="A10" s="249"/>
      <c r="B10" s="478" t="s">
        <v>16</v>
      </c>
      <c r="C10" s="478"/>
      <c r="D10" s="478"/>
      <c r="E10" s="478"/>
      <c r="F10" s="478"/>
      <c r="G10" s="478"/>
      <c r="H10" s="478"/>
      <c r="I10" s="205"/>
      <c r="J10" s="478" t="s">
        <v>17</v>
      </c>
      <c r="K10" s="478"/>
      <c r="L10" s="478"/>
      <c r="M10" s="478"/>
      <c r="N10" s="478"/>
      <c r="O10" s="478"/>
      <c r="P10" s="478"/>
      <c r="Q10" s="185"/>
      <c r="R10" s="253"/>
      <c r="S10" s="184"/>
      <c r="T10" s="184"/>
      <c r="U10" s="184"/>
      <c r="V10" s="183"/>
      <c r="W10" s="183"/>
      <c r="X10" s="183"/>
      <c r="Y10" s="183"/>
      <c r="Z10" s="186"/>
      <c r="AA10" s="73"/>
      <c r="AB10" s="73"/>
      <c r="AC10" s="73"/>
      <c r="AD10" s="73"/>
      <c r="AE10" s="73"/>
      <c r="AF10" s="73"/>
      <c r="AG10" s="73"/>
    </row>
    <row r="11" spans="1:33" ht="13.5" thickBot="1">
      <c r="A11" s="249"/>
      <c r="B11" s="250" t="s">
        <v>101</v>
      </c>
      <c r="C11" s="250" t="s">
        <v>102</v>
      </c>
      <c r="D11" s="250" t="s">
        <v>103</v>
      </c>
      <c r="E11" s="250" t="s">
        <v>104</v>
      </c>
      <c r="F11" s="250" t="s">
        <v>105</v>
      </c>
      <c r="G11" s="250" t="s">
        <v>106</v>
      </c>
      <c r="H11" s="189" t="s">
        <v>107</v>
      </c>
      <c r="I11" s="194"/>
      <c r="J11" s="250" t="s">
        <v>101</v>
      </c>
      <c r="K11" s="250" t="s">
        <v>102</v>
      </c>
      <c r="L11" s="250" t="s">
        <v>103</v>
      </c>
      <c r="M11" s="250" t="s">
        <v>104</v>
      </c>
      <c r="N11" s="250" t="s">
        <v>105</v>
      </c>
      <c r="O11" s="250" t="s">
        <v>106</v>
      </c>
      <c r="P11" s="189" t="s">
        <v>107</v>
      </c>
      <c r="Q11" s="190"/>
      <c r="R11" s="253"/>
      <c r="S11" s="184"/>
      <c r="T11" s="184"/>
      <c r="U11" s="184"/>
      <c r="V11" s="183"/>
      <c r="W11" s="183"/>
      <c r="X11" s="183"/>
      <c r="Y11" s="183"/>
      <c r="Z11" s="191"/>
      <c r="AA11" s="73"/>
      <c r="AB11" s="73"/>
      <c r="AC11" s="73"/>
      <c r="AD11" s="73"/>
      <c r="AE11" s="73"/>
      <c r="AF11" s="73"/>
      <c r="AG11" s="73"/>
    </row>
    <row r="12" spans="1:33" ht="12.75">
      <c r="A12" s="249"/>
      <c r="B12" s="251" t="s">
        <v>108</v>
      </c>
      <c r="C12" s="251" t="s">
        <v>108</v>
      </c>
      <c r="D12" s="251" t="s">
        <v>108</v>
      </c>
      <c r="E12" s="251" t="s">
        <v>108</v>
      </c>
      <c r="F12" s="251" t="s">
        <v>108</v>
      </c>
      <c r="G12" s="251">
        <v>1</v>
      </c>
      <c r="H12" s="193">
        <v>2</v>
      </c>
      <c r="I12" s="194"/>
      <c r="J12" s="251" t="s">
        <v>108</v>
      </c>
      <c r="K12" s="251">
        <v>1</v>
      </c>
      <c r="L12" s="251">
        <v>2</v>
      </c>
      <c r="M12" s="251">
        <v>3</v>
      </c>
      <c r="N12" s="251">
        <v>4</v>
      </c>
      <c r="O12" s="251">
        <v>5</v>
      </c>
      <c r="P12" s="193">
        <v>6</v>
      </c>
      <c r="Q12" s="190"/>
      <c r="R12" s="253"/>
      <c r="S12" s="184"/>
      <c r="T12" s="184"/>
      <c r="U12" s="184"/>
      <c r="V12" s="183"/>
      <c r="W12" s="183"/>
      <c r="X12" s="183"/>
      <c r="Y12" s="183"/>
      <c r="Z12" s="191"/>
      <c r="AA12" s="73"/>
      <c r="AB12" s="73"/>
      <c r="AC12" s="73"/>
      <c r="AD12" s="73"/>
      <c r="AE12" s="73"/>
      <c r="AF12" s="73"/>
      <c r="AG12" s="73"/>
    </row>
    <row r="13" spans="1:33" ht="12.75">
      <c r="A13" s="249"/>
      <c r="B13" s="252">
        <v>3</v>
      </c>
      <c r="C13" s="252">
        <v>4</v>
      </c>
      <c r="D13" s="252">
        <v>5</v>
      </c>
      <c r="E13" s="252">
        <v>6</v>
      </c>
      <c r="F13" s="252">
        <v>7</v>
      </c>
      <c r="G13" s="252">
        <v>8</v>
      </c>
      <c r="H13" s="197">
        <v>9</v>
      </c>
      <c r="I13" s="194"/>
      <c r="J13" s="252">
        <v>7</v>
      </c>
      <c r="K13" s="252">
        <v>8</v>
      </c>
      <c r="L13" s="252">
        <v>9</v>
      </c>
      <c r="M13" s="252">
        <v>10</v>
      </c>
      <c r="N13" s="252">
        <v>11</v>
      </c>
      <c r="O13" s="252">
        <v>12</v>
      </c>
      <c r="P13" s="197">
        <v>13</v>
      </c>
      <c r="Q13" s="190"/>
      <c r="R13" s="253"/>
      <c r="S13" s="184"/>
      <c r="T13" s="184"/>
      <c r="U13" s="184"/>
      <c r="V13" s="183"/>
      <c r="W13" s="183"/>
      <c r="X13" s="183"/>
      <c r="Y13" s="183"/>
      <c r="Z13" s="191"/>
      <c r="AA13" s="73"/>
      <c r="AB13" s="73"/>
      <c r="AC13" s="73"/>
      <c r="AD13" s="73"/>
      <c r="AE13" s="73"/>
      <c r="AF13" s="73"/>
      <c r="AG13" s="73"/>
    </row>
    <row r="14" spans="1:33" ht="12.75">
      <c r="A14" s="249"/>
      <c r="B14" s="252">
        <v>10</v>
      </c>
      <c r="C14" s="252">
        <v>11</v>
      </c>
      <c r="D14" s="252">
        <v>12</v>
      </c>
      <c r="E14" s="252">
        <v>13</v>
      </c>
      <c r="F14" s="252">
        <v>14</v>
      </c>
      <c r="G14" s="252">
        <v>15</v>
      </c>
      <c r="H14" s="197">
        <v>16</v>
      </c>
      <c r="I14" s="194"/>
      <c r="J14" s="252">
        <v>14</v>
      </c>
      <c r="K14" s="252">
        <v>15</v>
      </c>
      <c r="L14" s="252">
        <v>16</v>
      </c>
      <c r="M14" s="252">
        <v>17</v>
      </c>
      <c r="N14" s="252">
        <v>18</v>
      </c>
      <c r="O14" s="252">
        <v>19</v>
      </c>
      <c r="P14" s="197">
        <v>20</v>
      </c>
      <c r="Q14" s="190"/>
      <c r="R14" s="253"/>
      <c r="S14" s="184"/>
      <c r="T14" s="184"/>
      <c r="U14" s="184"/>
      <c r="V14" s="183"/>
      <c r="W14" s="183"/>
      <c r="X14" s="183"/>
      <c r="Y14" s="183"/>
      <c r="Z14" s="191"/>
      <c r="AA14" s="73"/>
      <c r="AB14" s="73"/>
      <c r="AC14" s="73"/>
      <c r="AD14" s="73"/>
      <c r="AE14" s="73"/>
      <c r="AF14" s="73"/>
      <c r="AG14" s="73"/>
    </row>
    <row r="15" spans="1:33" ht="12.75">
      <c r="A15" s="249"/>
      <c r="B15" s="252">
        <v>17</v>
      </c>
      <c r="C15" s="252">
        <v>18</v>
      </c>
      <c r="D15" s="252">
        <v>19</v>
      </c>
      <c r="E15" s="252">
        <v>20</v>
      </c>
      <c r="F15" s="252">
        <v>21</v>
      </c>
      <c r="G15" s="252">
        <v>22</v>
      </c>
      <c r="H15" s="197">
        <v>23</v>
      </c>
      <c r="I15" s="194"/>
      <c r="J15" s="252">
        <v>21</v>
      </c>
      <c r="K15" s="252">
        <v>22</v>
      </c>
      <c r="L15" s="252">
        <v>23</v>
      </c>
      <c r="M15" s="252">
        <v>24</v>
      </c>
      <c r="N15" s="196">
        <v>25</v>
      </c>
      <c r="O15" s="252">
        <v>26</v>
      </c>
      <c r="P15" s="197">
        <v>27</v>
      </c>
      <c r="Q15" s="190"/>
      <c r="R15" s="253"/>
      <c r="S15" s="184"/>
      <c r="T15" s="184"/>
      <c r="U15" s="184"/>
      <c r="V15" s="183"/>
      <c r="W15" s="183"/>
      <c r="X15" s="183"/>
      <c r="Y15" s="183"/>
      <c r="Z15" s="191"/>
      <c r="AA15" s="73"/>
      <c r="AB15" s="73"/>
      <c r="AC15" s="73"/>
      <c r="AD15" s="73"/>
      <c r="AE15" s="73"/>
      <c r="AF15" s="73"/>
      <c r="AG15" s="73"/>
    </row>
    <row r="16" spans="1:33" ht="12.75">
      <c r="A16" s="249"/>
      <c r="B16" s="196">
        <v>24</v>
      </c>
      <c r="C16" s="252">
        <v>25</v>
      </c>
      <c r="D16" s="252">
        <v>26</v>
      </c>
      <c r="E16" s="252">
        <v>27</v>
      </c>
      <c r="F16" s="252">
        <v>28</v>
      </c>
      <c r="G16" s="252">
        <v>29</v>
      </c>
      <c r="H16" s="197">
        <v>30</v>
      </c>
      <c r="I16" s="194"/>
      <c r="J16" s="252">
        <v>28</v>
      </c>
      <c r="K16" s="252">
        <v>29</v>
      </c>
      <c r="L16" s="252">
        <v>30</v>
      </c>
      <c r="M16" s="198" t="s">
        <v>108</v>
      </c>
      <c r="N16" s="199" t="s">
        <v>108</v>
      </c>
      <c r="O16" s="199" t="s">
        <v>108</v>
      </c>
      <c r="P16" s="200" t="s">
        <v>108</v>
      </c>
      <c r="Q16" s="190"/>
      <c r="R16" s="253"/>
      <c r="S16" s="184"/>
      <c r="T16" s="184"/>
      <c r="U16" s="184"/>
      <c r="V16" s="183"/>
      <c r="W16" s="183"/>
      <c r="X16" s="183"/>
      <c r="Y16" s="183"/>
      <c r="Z16" s="191"/>
      <c r="AA16" s="73"/>
      <c r="AB16" s="73"/>
      <c r="AC16" s="73"/>
      <c r="AD16" s="73"/>
      <c r="AE16" s="73"/>
      <c r="AF16" s="73"/>
      <c r="AG16" s="73"/>
    </row>
    <row r="17" spans="1:33" ht="12.75">
      <c r="A17" s="249"/>
      <c r="B17" s="252">
        <v>31</v>
      </c>
      <c r="C17" s="198" t="s">
        <v>108</v>
      </c>
      <c r="D17" s="199" t="s">
        <v>108</v>
      </c>
      <c r="E17" s="201" t="s">
        <v>108</v>
      </c>
      <c r="F17" s="201" t="s">
        <v>108</v>
      </c>
      <c r="G17" s="201" t="s">
        <v>108</v>
      </c>
      <c r="H17" s="202" t="s">
        <v>108</v>
      </c>
      <c r="I17" s="194"/>
      <c r="J17" s="205"/>
      <c r="K17" s="205"/>
      <c r="L17" s="205"/>
      <c r="M17" s="205"/>
      <c r="N17" s="205"/>
      <c r="O17" s="205"/>
      <c r="P17" s="194"/>
      <c r="Q17" s="190"/>
      <c r="R17" s="253"/>
      <c r="S17" s="253" t="s">
        <v>108</v>
      </c>
      <c r="T17" s="253" t="s">
        <v>108</v>
      </c>
      <c r="U17" s="253" t="s">
        <v>108</v>
      </c>
      <c r="V17" s="185" t="s">
        <v>108</v>
      </c>
      <c r="W17" s="185" t="s">
        <v>108</v>
      </c>
      <c r="X17" s="185" t="s">
        <v>108</v>
      </c>
      <c r="Y17" s="255" t="s">
        <v>108</v>
      </c>
      <c r="Z17" s="191"/>
      <c r="AA17" s="73"/>
      <c r="AB17" s="73"/>
      <c r="AC17" s="73"/>
      <c r="AD17" s="73"/>
      <c r="AE17" s="73"/>
      <c r="AF17" s="73"/>
      <c r="AG17" s="73"/>
    </row>
    <row r="18" spans="1:33" ht="12.75">
      <c r="A18" s="249"/>
      <c r="B18" s="201"/>
      <c r="C18" s="205"/>
      <c r="D18" s="205"/>
      <c r="E18" s="201"/>
      <c r="F18" s="201"/>
      <c r="G18" s="201"/>
      <c r="H18" s="202"/>
      <c r="I18" s="194"/>
      <c r="J18" s="205"/>
      <c r="K18" s="205"/>
      <c r="L18" s="205"/>
      <c r="M18" s="205"/>
      <c r="N18" s="205"/>
      <c r="O18" s="205"/>
      <c r="P18" s="205"/>
      <c r="Q18" s="255"/>
      <c r="R18" s="253"/>
      <c r="S18" s="253"/>
      <c r="T18" s="253"/>
      <c r="U18" s="253"/>
      <c r="V18" s="185"/>
      <c r="W18" s="185"/>
      <c r="X18" s="185"/>
      <c r="Y18" s="255"/>
      <c r="Z18" s="204"/>
      <c r="AA18" s="73"/>
      <c r="AB18" s="73"/>
      <c r="AC18" s="73"/>
      <c r="AD18" s="73"/>
      <c r="AE18" s="73"/>
      <c r="AF18" s="73"/>
      <c r="AG18" s="73"/>
    </row>
    <row r="19" spans="1:33" ht="13.5" thickBot="1">
      <c r="A19" s="249"/>
      <c r="B19" s="478" t="s">
        <v>18</v>
      </c>
      <c r="C19" s="478"/>
      <c r="D19" s="478"/>
      <c r="E19" s="478"/>
      <c r="F19" s="478"/>
      <c r="G19" s="478"/>
      <c r="H19" s="478"/>
      <c r="I19" s="205"/>
      <c r="J19" s="478" t="s">
        <v>19</v>
      </c>
      <c r="K19" s="478"/>
      <c r="L19" s="478"/>
      <c r="M19" s="478"/>
      <c r="N19" s="478"/>
      <c r="O19" s="478"/>
      <c r="P19" s="478"/>
      <c r="Q19" s="185"/>
      <c r="R19" s="253"/>
      <c r="S19" s="184"/>
      <c r="T19" s="184"/>
      <c r="U19" s="184"/>
      <c r="V19" s="183"/>
      <c r="W19" s="183"/>
      <c r="X19" s="183"/>
      <c r="Y19" s="183"/>
      <c r="Z19" s="186"/>
      <c r="AA19" s="73"/>
      <c r="AB19" s="73"/>
      <c r="AC19" s="73"/>
      <c r="AD19" s="73"/>
      <c r="AE19" s="73"/>
      <c r="AF19" s="73"/>
      <c r="AG19" s="73"/>
    </row>
    <row r="20" spans="1:33" ht="13.5" thickBot="1">
      <c r="A20" s="249"/>
      <c r="B20" s="250" t="s">
        <v>101</v>
      </c>
      <c r="C20" s="250" t="s">
        <v>102</v>
      </c>
      <c r="D20" s="250" t="s">
        <v>103</v>
      </c>
      <c r="E20" s="250" t="s">
        <v>104</v>
      </c>
      <c r="F20" s="250" t="s">
        <v>105</v>
      </c>
      <c r="G20" s="250" t="s">
        <v>106</v>
      </c>
      <c r="H20" s="189" t="s">
        <v>107</v>
      </c>
      <c r="I20" s="194"/>
      <c r="J20" s="250" t="s">
        <v>101</v>
      </c>
      <c r="K20" s="250" t="s">
        <v>102</v>
      </c>
      <c r="L20" s="250" t="s">
        <v>103</v>
      </c>
      <c r="M20" s="250" t="s">
        <v>104</v>
      </c>
      <c r="N20" s="250" t="s">
        <v>105</v>
      </c>
      <c r="O20" s="250" t="s">
        <v>106</v>
      </c>
      <c r="P20" s="189" t="s">
        <v>107</v>
      </c>
      <c r="Q20" s="190"/>
      <c r="R20" s="253"/>
      <c r="S20" s="184"/>
      <c r="T20" s="184"/>
      <c r="U20" s="184"/>
      <c r="V20" s="183"/>
      <c r="W20" s="183"/>
      <c r="X20" s="183"/>
      <c r="Y20" s="183"/>
      <c r="Z20" s="191"/>
      <c r="AA20" s="73"/>
      <c r="AB20" s="73"/>
      <c r="AC20" s="73"/>
      <c r="AD20" s="73"/>
      <c r="AE20" s="73"/>
      <c r="AF20" s="73"/>
      <c r="AG20" s="73"/>
    </row>
    <row r="21" spans="1:33" ht="12.75">
      <c r="A21" s="249"/>
      <c r="B21" s="251" t="s">
        <v>108</v>
      </c>
      <c r="C21" s="251" t="s">
        <v>108</v>
      </c>
      <c r="D21" s="251" t="s">
        <v>108</v>
      </c>
      <c r="E21" s="207">
        <v>1</v>
      </c>
      <c r="F21" s="251">
        <v>2</v>
      </c>
      <c r="G21" s="251">
        <v>3</v>
      </c>
      <c r="H21" s="193">
        <v>4</v>
      </c>
      <c r="I21" s="194"/>
      <c r="J21" s="256" t="s">
        <v>108</v>
      </c>
      <c r="K21" s="251" t="s">
        <v>108</v>
      </c>
      <c r="L21" s="251" t="s">
        <v>108</v>
      </c>
      <c r="M21" s="251" t="s">
        <v>108</v>
      </c>
      <c r="N21" s="251" t="s">
        <v>108</v>
      </c>
      <c r="O21" s="251" t="s">
        <v>108</v>
      </c>
      <c r="P21" s="193">
        <v>1</v>
      </c>
      <c r="Q21" s="190"/>
      <c r="R21" s="253"/>
      <c r="S21" s="184"/>
      <c r="T21" s="184"/>
      <c r="U21" s="184"/>
      <c r="V21" s="183"/>
      <c r="W21" s="183"/>
      <c r="X21" s="183"/>
      <c r="Y21" s="183"/>
      <c r="Z21" s="191"/>
      <c r="AA21" s="73"/>
      <c r="AB21" s="73"/>
      <c r="AC21" s="73"/>
      <c r="AD21" s="73"/>
      <c r="AE21" s="73"/>
      <c r="AF21" s="73"/>
      <c r="AG21" s="73"/>
    </row>
    <row r="22" spans="1:33" ht="12.75">
      <c r="A22" s="249"/>
      <c r="B22" s="252">
        <v>5</v>
      </c>
      <c r="C22" s="252">
        <v>6</v>
      </c>
      <c r="D22" s="252">
        <v>7</v>
      </c>
      <c r="E22" s="252">
        <v>8</v>
      </c>
      <c r="F22" s="252">
        <v>9</v>
      </c>
      <c r="G22" s="252">
        <v>10</v>
      </c>
      <c r="H22" s="197">
        <v>11</v>
      </c>
      <c r="I22" s="194"/>
      <c r="J22" s="196">
        <v>2</v>
      </c>
      <c r="K22" s="252">
        <v>3</v>
      </c>
      <c r="L22" s="252">
        <v>4</v>
      </c>
      <c r="M22" s="252">
        <v>5</v>
      </c>
      <c r="N22" s="252">
        <v>6</v>
      </c>
      <c r="O22" s="252">
        <v>7</v>
      </c>
      <c r="P22" s="197">
        <v>8</v>
      </c>
      <c r="Q22" s="190"/>
      <c r="R22" s="253"/>
      <c r="S22" s="184"/>
      <c r="T22" s="184"/>
      <c r="U22" s="184"/>
      <c r="V22" s="183"/>
      <c r="W22" s="183"/>
      <c r="X22" s="183"/>
      <c r="Y22" s="183"/>
      <c r="Z22" s="191"/>
      <c r="AA22" s="73"/>
      <c r="AB22" s="73"/>
      <c r="AC22" s="73"/>
      <c r="AD22" s="73"/>
      <c r="AE22" s="73"/>
      <c r="AF22" s="73"/>
      <c r="AG22" s="73"/>
    </row>
    <row r="23" spans="1:33" ht="12.75">
      <c r="A23" s="249"/>
      <c r="B23" s="252">
        <v>12</v>
      </c>
      <c r="C23" s="252">
        <v>13</v>
      </c>
      <c r="D23" s="252">
        <v>14</v>
      </c>
      <c r="E23" s="252">
        <v>15</v>
      </c>
      <c r="F23" s="252">
        <v>16</v>
      </c>
      <c r="G23" s="252">
        <v>17</v>
      </c>
      <c r="H23" s="197">
        <v>18</v>
      </c>
      <c r="I23" s="194"/>
      <c r="J23" s="252">
        <v>9</v>
      </c>
      <c r="K23" s="252">
        <v>10</v>
      </c>
      <c r="L23" s="252">
        <v>11</v>
      </c>
      <c r="M23" s="252">
        <v>12</v>
      </c>
      <c r="N23" s="252">
        <v>13</v>
      </c>
      <c r="O23" s="252">
        <v>14</v>
      </c>
      <c r="P23" s="197">
        <v>15</v>
      </c>
      <c r="Q23" s="190"/>
      <c r="R23" s="253"/>
      <c r="S23" s="184"/>
      <c r="T23" s="184"/>
      <c r="U23" s="184"/>
      <c r="V23" s="183"/>
      <c r="W23" s="183"/>
      <c r="X23" s="183"/>
      <c r="Y23" s="183"/>
      <c r="Z23" s="191"/>
      <c r="AA23" s="73"/>
      <c r="AB23" s="73"/>
      <c r="AC23" s="73"/>
      <c r="AD23" s="73"/>
      <c r="AE23" s="73"/>
      <c r="AF23" s="73"/>
      <c r="AG23" s="73"/>
    </row>
    <row r="24" spans="1:33" ht="12.75">
      <c r="A24" s="249"/>
      <c r="B24" s="252">
        <v>19</v>
      </c>
      <c r="C24" s="252">
        <v>20</v>
      </c>
      <c r="D24" s="252">
        <v>21</v>
      </c>
      <c r="E24" s="252">
        <v>22</v>
      </c>
      <c r="F24" s="252">
        <v>23</v>
      </c>
      <c r="G24" s="252">
        <v>24</v>
      </c>
      <c r="H24" s="197">
        <v>25</v>
      </c>
      <c r="I24" s="194"/>
      <c r="J24" s="252">
        <v>16</v>
      </c>
      <c r="K24" s="252">
        <v>17</v>
      </c>
      <c r="L24" s="252">
        <v>18</v>
      </c>
      <c r="M24" s="252">
        <v>19</v>
      </c>
      <c r="N24" s="252">
        <v>20</v>
      </c>
      <c r="O24" s="252">
        <v>21</v>
      </c>
      <c r="P24" s="197">
        <v>22</v>
      </c>
      <c r="Q24" s="190"/>
      <c r="R24" s="253"/>
      <c r="S24" s="184"/>
      <c r="T24" s="184"/>
      <c r="U24" s="184"/>
      <c r="V24" s="183"/>
      <c r="W24" s="183"/>
      <c r="X24" s="183"/>
      <c r="Y24" s="183"/>
      <c r="Z24" s="191"/>
      <c r="AA24" s="73"/>
      <c r="AB24" s="73"/>
      <c r="AC24" s="73"/>
      <c r="AD24" s="73"/>
      <c r="AE24" s="73"/>
      <c r="AF24" s="73"/>
      <c r="AG24" s="73"/>
    </row>
    <row r="25" spans="1:33" ht="12.75">
      <c r="A25" s="249"/>
      <c r="B25" s="252">
        <v>26</v>
      </c>
      <c r="C25" s="252">
        <v>27</v>
      </c>
      <c r="D25" s="252">
        <v>28</v>
      </c>
      <c r="E25" s="252">
        <v>29</v>
      </c>
      <c r="F25" s="252">
        <v>30</v>
      </c>
      <c r="G25" s="252">
        <v>31</v>
      </c>
      <c r="H25" s="211" t="s">
        <v>108</v>
      </c>
      <c r="I25" s="206"/>
      <c r="J25" s="252">
        <v>23</v>
      </c>
      <c r="K25" s="252">
        <v>24</v>
      </c>
      <c r="L25" s="252">
        <v>25</v>
      </c>
      <c r="M25" s="252">
        <v>26</v>
      </c>
      <c r="N25" s="252">
        <v>27</v>
      </c>
      <c r="O25" s="252">
        <v>28</v>
      </c>
      <c r="P25" s="197">
        <v>29</v>
      </c>
      <c r="Q25" s="190"/>
      <c r="R25" s="253"/>
      <c r="S25" s="184"/>
      <c r="T25" s="184"/>
      <c r="U25" s="184"/>
      <c r="V25" s="183"/>
      <c r="W25" s="183"/>
      <c r="X25" s="183"/>
      <c r="Y25" s="183"/>
      <c r="Z25" s="191"/>
      <c r="AA25" s="73"/>
      <c r="AB25" s="73"/>
      <c r="AC25" s="73"/>
      <c r="AD25" s="73"/>
      <c r="AE25" s="73"/>
      <c r="AF25" s="73"/>
      <c r="AG25" s="73"/>
    </row>
    <row r="26" spans="1:33" ht="12.75">
      <c r="A26" s="254"/>
      <c r="B26" s="257"/>
      <c r="C26" s="257"/>
      <c r="D26" s="257"/>
      <c r="E26" s="257"/>
      <c r="F26" s="257"/>
      <c r="G26" s="257"/>
      <c r="H26" s="258"/>
      <c r="I26" s="206"/>
      <c r="J26" s="252">
        <v>30</v>
      </c>
      <c r="K26" s="198" t="s">
        <v>108</v>
      </c>
      <c r="L26" s="201" t="s">
        <v>108</v>
      </c>
      <c r="M26" s="201" t="s">
        <v>108</v>
      </c>
      <c r="N26" s="201" t="s">
        <v>108</v>
      </c>
      <c r="O26" s="201" t="s">
        <v>108</v>
      </c>
      <c r="P26" s="202" t="s">
        <v>108</v>
      </c>
      <c r="Q26" s="190"/>
      <c r="R26" s="253"/>
      <c r="S26" s="253" t="s">
        <v>108</v>
      </c>
      <c r="T26" s="253" t="s">
        <v>108</v>
      </c>
      <c r="U26" s="253" t="s">
        <v>108</v>
      </c>
      <c r="V26" s="185" t="s">
        <v>108</v>
      </c>
      <c r="W26" s="185" t="s">
        <v>108</v>
      </c>
      <c r="X26" s="185" t="s">
        <v>108</v>
      </c>
      <c r="Y26" s="255" t="s">
        <v>108</v>
      </c>
      <c r="Z26" s="204"/>
      <c r="AA26" s="73"/>
      <c r="AB26" s="73"/>
      <c r="AC26" s="73"/>
      <c r="AD26" s="73"/>
      <c r="AE26" s="73"/>
      <c r="AF26" s="73"/>
      <c r="AG26" s="73"/>
    </row>
    <row r="27" spans="1:33" ht="12.75">
      <c r="A27" s="254"/>
      <c r="B27" s="257"/>
      <c r="C27" s="257"/>
      <c r="D27" s="257"/>
      <c r="E27" s="257"/>
      <c r="F27" s="257"/>
      <c r="G27" s="257"/>
      <c r="H27" s="257"/>
      <c r="I27" s="194"/>
      <c r="J27" s="205"/>
      <c r="K27" s="205"/>
      <c r="L27" s="201"/>
      <c r="M27" s="201"/>
      <c r="N27" s="201"/>
      <c r="O27" s="201"/>
      <c r="P27" s="202"/>
      <c r="Q27" s="190"/>
      <c r="R27" s="253"/>
      <c r="S27" s="253"/>
      <c r="T27" s="253"/>
      <c r="U27" s="253"/>
      <c r="V27" s="185"/>
      <c r="W27" s="185"/>
      <c r="X27" s="185"/>
      <c r="Y27" s="255"/>
      <c r="Z27" s="204"/>
      <c r="AA27" s="73"/>
      <c r="AB27" s="73"/>
      <c r="AC27" s="73"/>
      <c r="AD27" s="73"/>
      <c r="AE27" s="73"/>
      <c r="AF27" s="73"/>
      <c r="AG27" s="73"/>
    </row>
    <row r="28" spans="1:33" ht="13.5" thickBot="1">
      <c r="A28" s="249"/>
      <c r="B28" s="478" t="s">
        <v>20</v>
      </c>
      <c r="C28" s="478"/>
      <c r="D28" s="478"/>
      <c r="E28" s="478"/>
      <c r="F28" s="478"/>
      <c r="G28" s="478"/>
      <c r="H28" s="478"/>
      <c r="I28" s="205"/>
      <c r="J28" s="478" t="s">
        <v>21</v>
      </c>
      <c r="K28" s="478"/>
      <c r="L28" s="478"/>
      <c r="M28" s="478"/>
      <c r="N28" s="478"/>
      <c r="O28" s="478"/>
      <c r="P28" s="478"/>
      <c r="Q28" s="185"/>
      <c r="R28" s="253"/>
      <c r="S28" s="253"/>
      <c r="T28" s="253"/>
      <c r="U28" s="253"/>
      <c r="V28" s="185"/>
      <c r="W28" s="185"/>
      <c r="X28" s="185"/>
      <c r="Y28" s="255"/>
      <c r="Z28" s="186"/>
      <c r="AA28" s="73"/>
      <c r="AB28" s="73"/>
      <c r="AC28" s="73"/>
      <c r="AD28" s="73"/>
      <c r="AE28" s="73"/>
      <c r="AF28" s="73"/>
      <c r="AG28" s="73"/>
    </row>
    <row r="29" spans="1:33" ht="13.5" thickBot="1">
      <c r="A29" s="249"/>
      <c r="B29" s="250" t="s">
        <v>101</v>
      </c>
      <c r="C29" s="250" t="s">
        <v>102</v>
      </c>
      <c r="D29" s="250" t="s">
        <v>103</v>
      </c>
      <c r="E29" s="250" t="s">
        <v>104</v>
      </c>
      <c r="F29" s="250" t="s">
        <v>105</v>
      </c>
      <c r="G29" s="250" t="s">
        <v>106</v>
      </c>
      <c r="H29" s="189" t="s">
        <v>107</v>
      </c>
      <c r="I29" s="194"/>
      <c r="J29" s="250" t="s">
        <v>101</v>
      </c>
      <c r="K29" s="250" t="s">
        <v>102</v>
      </c>
      <c r="L29" s="250" t="s">
        <v>103</v>
      </c>
      <c r="M29" s="250" t="s">
        <v>104</v>
      </c>
      <c r="N29" s="250" t="s">
        <v>105</v>
      </c>
      <c r="O29" s="250" t="s">
        <v>106</v>
      </c>
      <c r="P29" s="189" t="s">
        <v>107</v>
      </c>
      <c r="Q29" s="190"/>
      <c r="R29" s="253"/>
      <c r="S29" s="215"/>
      <c r="T29" s="215"/>
      <c r="U29" s="215"/>
      <c r="V29" s="73"/>
      <c r="W29" s="73"/>
      <c r="X29" s="73"/>
      <c r="Y29" s="73"/>
      <c r="Z29" s="191"/>
      <c r="AA29" s="73"/>
      <c r="AB29" s="73"/>
      <c r="AC29" s="73"/>
      <c r="AD29" s="73"/>
      <c r="AE29" s="73"/>
      <c r="AF29" s="73"/>
      <c r="AG29" s="73"/>
    </row>
    <row r="30" spans="1:33" ht="12.75">
      <c r="A30" s="249"/>
      <c r="B30" s="251" t="s">
        <v>108</v>
      </c>
      <c r="C30" s="251">
        <v>1</v>
      </c>
      <c r="D30" s="251">
        <v>2</v>
      </c>
      <c r="E30" s="251">
        <v>3</v>
      </c>
      <c r="F30" s="251">
        <v>4</v>
      </c>
      <c r="G30" s="251">
        <v>5</v>
      </c>
      <c r="H30" s="193">
        <v>6</v>
      </c>
      <c r="I30" s="194"/>
      <c r="J30" s="251" t="s">
        <v>108</v>
      </c>
      <c r="K30" s="251" t="s">
        <v>108</v>
      </c>
      <c r="L30" s="251" t="s">
        <v>108</v>
      </c>
      <c r="M30" s="251" t="s">
        <v>108</v>
      </c>
      <c r="N30" s="251">
        <v>1</v>
      </c>
      <c r="O30" s="251">
        <v>2</v>
      </c>
      <c r="P30" s="193">
        <v>3</v>
      </c>
      <c r="Q30" s="190"/>
      <c r="R30" s="253"/>
      <c r="S30" s="215"/>
      <c r="T30" s="215"/>
      <c r="U30" s="215"/>
      <c r="V30" s="73"/>
      <c r="W30" s="73"/>
      <c r="X30" s="73"/>
      <c r="Y30" s="73"/>
      <c r="Z30" s="191"/>
      <c r="AA30" s="73"/>
      <c r="AB30" s="73"/>
      <c r="AC30" s="73"/>
      <c r="AD30" s="73"/>
      <c r="AE30" s="73"/>
      <c r="AF30" s="73"/>
      <c r="AG30" s="73"/>
    </row>
    <row r="31" spans="1:33" ht="12.75">
      <c r="A31" s="254"/>
      <c r="B31" s="252">
        <v>7</v>
      </c>
      <c r="C31" s="252">
        <v>8</v>
      </c>
      <c r="D31" s="252">
        <v>9</v>
      </c>
      <c r="E31" s="252">
        <v>10</v>
      </c>
      <c r="F31" s="252">
        <v>11</v>
      </c>
      <c r="G31" s="252">
        <v>12</v>
      </c>
      <c r="H31" s="197">
        <v>13</v>
      </c>
      <c r="I31" s="194"/>
      <c r="J31" s="252">
        <v>4</v>
      </c>
      <c r="K31" s="252">
        <v>5</v>
      </c>
      <c r="L31" s="252">
        <v>6</v>
      </c>
      <c r="M31" s="252">
        <v>7</v>
      </c>
      <c r="N31" s="252">
        <v>8</v>
      </c>
      <c r="O31" s="252">
        <v>9</v>
      </c>
      <c r="P31" s="197">
        <v>10</v>
      </c>
      <c r="Q31" s="190"/>
      <c r="R31" s="253"/>
      <c r="S31" s="215"/>
      <c r="T31" s="215"/>
      <c r="U31" s="215"/>
      <c r="V31" s="73"/>
      <c r="W31" s="73"/>
      <c r="X31" s="73"/>
      <c r="Y31" s="73"/>
      <c r="Z31" s="191"/>
      <c r="AA31" s="73"/>
      <c r="AB31" s="73"/>
      <c r="AC31" s="73"/>
      <c r="AD31" s="73"/>
      <c r="AE31" s="73"/>
      <c r="AF31" s="73"/>
      <c r="AG31" s="73"/>
    </row>
    <row r="32" spans="1:33" ht="12.75">
      <c r="A32" s="254"/>
      <c r="B32" s="252">
        <v>14</v>
      </c>
      <c r="C32" s="252">
        <v>15</v>
      </c>
      <c r="D32" s="252">
        <v>16</v>
      </c>
      <c r="E32" s="252">
        <v>17</v>
      </c>
      <c r="F32" s="252">
        <v>18</v>
      </c>
      <c r="G32" s="252">
        <v>19</v>
      </c>
      <c r="H32" s="197">
        <v>20</v>
      </c>
      <c r="I32" s="194"/>
      <c r="J32" s="252">
        <v>11</v>
      </c>
      <c r="K32" s="252">
        <v>12</v>
      </c>
      <c r="L32" s="252">
        <v>13</v>
      </c>
      <c r="M32" s="252">
        <v>14</v>
      </c>
      <c r="N32" s="196">
        <v>15</v>
      </c>
      <c r="O32" s="252">
        <v>16</v>
      </c>
      <c r="P32" s="197">
        <v>17</v>
      </c>
      <c r="Q32" s="190"/>
      <c r="R32" s="253"/>
      <c r="S32" s="215"/>
      <c r="T32" s="215"/>
      <c r="U32" s="215"/>
      <c r="V32" s="73"/>
      <c r="W32" s="73"/>
      <c r="X32" s="73"/>
      <c r="Y32" s="73"/>
      <c r="Z32" s="191"/>
      <c r="AA32" s="73"/>
      <c r="AB32" s="73"/>
      <c r="AC32" s="73"/>
      <c r="AD32" s="73"/>
      <c r="AE32" s="73"/>
      <c r="AF32" s="73"/>
      <c r="AG32" s="73"/>
    </row>
    <row r="33" spans="1:33" ht="12.75">
      <c r="A33" s="254"/>
      <c r="B33" s="252">
        <v>21</v>
      </c>
      <c r="C33" s="252">
        <v>22</v>
      </c>
      <c r="D33" s="252">
        <v>23</v>
      </c>
      <c r="E33" s="252">
        <v>24</v>
      </c>
      <c r="F33" s="252">
        <v>25</v>
      </c>
      <c r="G33" s="252">
        <v>26</v>
      </c>
      <c r="H33" s="197">
        <v>27</v>
      </c>
      <c r="I33" s="194"/>
      <c r="J33" s="252">
        <v>18</v>
      </c>
      <c r="K33" s="252">
        <v>19</v>
      </c>
      <c r="L33" s="252">
        <v>20</v>
      </c>
      <c r="M33" s="252">
        <v>21</v>
      </c>
      <c r="N33" s="252">
        <v>22</v>
      </c>
      <c r="O33" s="252">
        <v>23</v>
      </c>
      <c r="P33" s="197">
        <v>24</v>
      </c>
      <c r="Q33" s="190"/>
      <c r="R33" s="253"/>
      <c r="S33" s="215"/>
      <c r="T33" s="215"/>
      <c r="U33" s="215"/>
      <c r="V33" s="73"/>
      <c r="W33" s="73"/>
      <c r="X33" s="73"/>
      <c r="Y33" s="73"/>
      <c r="Z33" s="191"/>
      <c r="AA33" s="73"/>
      <c r="AB33" s="73"/>
      <c r="AC33" s="73"/>
      <c r="AD33" s="73"/>
      <c r="AE33" s="73"/>
      <c r="AF33" s="73"/>
      <c r="AG33" s="73"/>
    </row>
    <row r="34" spans="1:33" ht="12.75">
      <c r="A34" s="254"/>
      <c r="B34" s="252">
        <v>28</v>
      </c>
      <c r="C34" s="252">
        <v>29</v>
      </c>
      <c r="D34" s="252">
        <v>30</v>
      </c>
      <c r="E34" s="252">
        <v>31</v>
      </c>
      <c r="F34" s="198" t="s">
        <v>108</v>
      </c>
      <c r="G34" s="199" t="s">
        <v>108</v>
      </c>
      <c r="H34" s="200" t="s">
        <v>108</v>
      </c>
      <c r="I34" s="194"/>
      <c r="J34" s="252">
        <v>25</v>
      </c>
      <c r="K34" s="252">
        <v>26</v>
      </c>
      <c r="L34" s="252">
        <v>27</v>
      </c>
      <c r="M34" s="252">
        <v>28</v>
      </c>
      <c r="N34" s="252">
        <v>29</v>
      </c>
      <c r="O34" s="252">
        <v>30</v>
      </c>
      <c r="P34" s="197">
        <v>31</v>
      </c>
      <c r="Q34" s="190"/>
      <c r="R34" s="253"/>
      <c r="S34" s="215"/>
      <c r="T34" s="215"/>
      <c r="U34" s="215"/>
      <c r="V34" s="73"/>
      <c r="W34" s="73"/>
      <c r="X34" s="73"/>
      <c r="Y34" s="73"/>
      <c r="Z34" s="191"/>
      <c r="AA34" s="73"/>
      <c r="AB34" s="73"/>
      <c r="AC34" s="73"/>
      <c r="AD34" s="73"/>
      <c r="AE34" s="73"/>
      <c r="AF34" s="73"/>
      <c r="AG34" s="73"/>
    </row>
    <row r="35" spans="1:33" ht="12.75">
      <c r="A35" s="254"/>
      <c r="B35" s="258"/>
      <c r="C35" s="258"/>
      <c r="D35" s="258"/>
      <c r="E35" s="258"/>
      <c r="F35" s="258"/>
      <c r="G35" s="258"/>
      <c r="H35" s="258"/>
      <c r="I35" s="194"/>
      <c r="J35" s="194"/>
      <c r="K35" s="194"/>
      <c r="L35" s="194"/>
      <c r="M35" s="194"/>
      <c r="N35" s="194"/>
      <c r="O35" s="194"/>
      <c r="P35" s="194"/>
      <c r="Q35" s="190"/>
      <c r="R35" s="253"/>
      <c r="S35" s="215"/>
      <c r="T35" s="215"/>
      <c r="U35" s="215"/>
      <c r="V35" s="73"/>
      <c r="W35" s="73"/>
      <c r="X35" s="73"/>
      <c r="Y35" s="73"/>
      <c r="Z35" s="204"/>
      <c r="AA35" s="73"/>
      <c r="AB35" s="73"/>
      <c r="AC35" s="73"/>
      <c r="AD35" s="73"/>
      <c r="AE35" s="73"/>
      <c r="AF35" s="73"/>
      <c r="AG35" s="73"/>
    </row>
    <row r="36" spans="1:33" ht="13.5" thickBot="1">
      <c r="A36" s="254"/>
      <c r="B36" s="478" t="s">
        <v>22</v>
      </c>
      <c r="C36" s="478"/>
      <c r="D36" s="478"/>
      <c r="E36" s="478"/>
      <c r="F36" s="478"/>
      <c r="G36" s="478"/>
      <c r="H36" s="478"/>
      <c r="I36" s="194"/>
      <c r="J36" s="478" t="s">
        <v>23</v>
      </c>
      <c r="K36" s="478"/>
      <c r="L36" s="478"/>
      <c r="M36" s="478"/>
      <c r="N36" s="478"/>
      <c r="O36" s="478"/>
      <c r="P36" s="478"/>
      <c r="Q36" s="255"/>
      <c r="R36" s="253"/>
      <c r="S36" s="253" t="s">
        <v>108</v>
      </c>
      <c r="T36" s="253" t="s">
        <v>108</v>
      </c>
      <c r="U36" s="253" t="s">
        <v>108</v>
      </c>
      <c r="V36" s="185" t="s">
        <v>108</v>
      </c>
      <c r="W36" s="185" t="s">
        <v>108</v>
      </c>
      <c r="X36" s="185" t="s">
        <v>108</v>
      </c>
      <c r="Y36" s="255" t="s">
        <v>108</v>
      </c>
      <c r="Z36" s="204"/>
      <c r="AA36" s="73"/>
      <c r="AB36" s="73"/>
      <c r="AC36" s="73"/>
      <c r="AD36" s="73"/>
      <c r="AE36" s="73"/>
      <c r="AF36" s="73"/>
      <c r="AG36" s="73"/>
    </row>
    <row r="37" spans="1:33" ht="13.5" thickBot="1">
      <c r="A37" s="254"/>
      <c r="B37" s="250" t="s">
        <v>101</v>
      </c>
      <c r="C37" s="250" t="s">
        <v>102</v>
      </c>
      <c r="D37" s="250" t="s">
        <v>103</v>
      </c>
      <c r="E37" s="250" t="s">
        <v>104</v>
      </c>
      <c r="F37" s="250" t="s">
        <v>105</v>
      </c>
      <c r="G37" s="250" t="s">
        <v>106</v>
      </c>
      <c r="H37" s="189" t="s">
        <v>107</v>
      </c>
      <c r="I37" s="205"/>
      <c r="J37" s="250" t="s">
        <v>101</v>
      </c>
      <c r="K37" s="250" t="s">
        <v>102</v>
      </c>
      <c r="L37" s="250" t="s">
        <v>103</v>
      </c>
      <c r="M37" s="250" t="s">
        <v>104</v>
      </c>
      <c r="N37" s="250" t="s">
        <v>105</v>
      </c>
      <c r="O37" s="250" t="s">
        <v>106</v>
      </c>
      <c r="P37" s="189" t="s">
        <v>107</v>
      </c>
      <c r="Q37" s="185"/>
      <c r="R37" s="253"/>
      <c r="S37" s="253"/>
      <c r="T37" s="253"/>
      <c r="U37" s="253"/>
      <c r="V37" s="185"/>
      <c r="W37" s="185"/>
      <c r="X37" s="185"/>
      <c r="Y37" s="255"/>
      <c r="Z37" s="186"/>
      <c r="AA37" s="73"/>
      <c r="AB37" s="73"/>
      <c r="AC37" s="73"/>
      <c r="AD37" s="73"/>
      <c r="AE37" s="73"/>
      <c r="AF37" s="73"/>
      <c r="AG37" s="73"/>
    </row>
    <row r="38" spans="1:33" ht="12.75">
      <c r="A38" s="254"/>
      <c r="B38" s="251">
        <v>1</v>
      </c>
      <c r="C38" s="251">
        <v>2</v>
      </c>
      <c r="D38" s="251">
        <v>3</v>
      </c>
      <c r="E38" s="251">
        <v>4</v>
      </c>
      <c r="F38" s="251">
        <v>5</v>
      </c>
      <c r="G38" s="251">
        <v>6</v>
      </c>
      <c r="H38" s="193">
        <v>7</v>
      </c>
      <c r="I38" s="194"/>
      <c r="J38" s="251" t="s">
        <v>108</v>
      </c>
      <c r="K38" s="251" t="s">
        <v>108</v>
      </c>
      <c r="L38" s="251">
        <v>1</v>
      </c>
      <c r="M38" s="251">
        <v>2</v>
      </c>
      <c r="N38" s="251">
        <v>3</v>
      </c>
      <c r="O38" s="251">
        <v>4</v>
      </c>
      <c r="P38" s="193">
        <v>5</v>
      </c>
      <c r="Q38" s="190"/>
      <c r="R38" s="253"/>
      <c r="S38" s="215"/>
      <c r="T38" s="215"/>
      <c r="U38" s="215"/>
      <c r="V38" s="73"/>
      <c r="W38" s="73"/>
      <c r="X38" s="73"/>
      <c r="Y38" s="73"/>
      <c r="Z38" s="191"/>
      <c r="AA38" s="73"/>
      <c r="AB38" s="73"/>
      <c r="AC38" s="73"/>
      <c r="AD38" s="73"/>
      <c r="AE38" s="73"/>
      <c r="AF38" s="73"/>
      <c r="AG38" s="73"/>
    </row>
    <row r="39" spans="1:33" ht="12.75">
      <c r="A39" s="254"/>
      <c r="B39" s="252">
        <v>8</v>
      </c>
      <c r="C39" s="252">
        <v>9</v>
      </c>
      <c r="D39" s="252">
        <v>10</v>
      </c>
      <c r="E39" s="252">
        <v>11</v>
      </c>
      <c r="F39" s="252">
        <v>12</v>
      </c>
      <c r="G39" s="252">
        <v>13</v>
      </c>
      <c r="H39" s="197">
        <v>14</v>
      </c>
      <c r="I39" s="194"/>
      <c r="J39" s="252">
        <v>6</v>
      </c>
      <c r="K39" s="252">
        <v>7</v>
      </c>
      <c r="L39" s="252">
        <v>8</v>
      </c>
      <c r="M39" s="252">
        <v>9</v>
      </c>
      <c r="N39" s="252">
        <v>10</v>
      </c>
      <c r="O39" s="252">
        <v>11</v>
      </c>
      <c r="P39" s="197">
        <v>12</v>
      </c>
      <c r="Q39" s="190"/>
      <c r="R39" s="253"/>
      <c r="S39" s="215"/>
      <c r="T39" s="215"/>
      <c r="U39" s="215"/>
      <c r="V39" s="73"/>
      <c r="W39" s="73"/>
      <c r="X39" s="73"/>
      <c r="Y39" s="73"/>
      <c r="Z39" s="191"/>
      <c r="AA39" s="73"/>
      <c r="AB39" s="73"/>
      <c r="AC39" s="73"/>
      <c r="AD39" s="73"/>
      <c r="AE39" s="73"/>
      <c r="AF39" s="73"/>
      <c r="AG39" s="73"/>
    </row>
    <row r="40" spans="1:33" ht="12.75">
      <c r="A40" s="254"/>
      <c r="B40" s="252">
        <v>15</v>
      </c>
      <c r="C40" s="252">
        <v>16</v>
      </c>
      <c r="D40" s="252">
        <v>17</v>
      </c>
      <c r="E40" s="252">
        <v>18</v>
      </c>
      <c r="F40" s="252">
        <v>19</v>
      </c>
      <c r="G40" s="252">
        <v>20</v>
      </c>
      <c r="H40" s="197">
        <v>21</v>
      </c>
      <c r="I40" s="194"/>
      <c r="J40" s="252">
        <v>13</v>
      </c>
      <c r="K40" s="252">
        <v>14</v>
      </c>
      <c r="L40" s="252">
        <v>15</v>
      </c>
      <c r="M40" s="252">
        <v>16</v>
      </c>
      <c r="N40" s="252">
        <v>17</v>
      </c>
      <c r="O40" s="252">
        <v>18</v>
      </c>
      <c r="P40" s="197">
        <v>19</v>
      </c>
      <c r="Q40" s="190"/>
      <c r="R40" s="253"/>
      <c r="S40" s="215"/>
      <c r="T40" s="215"/>
      <c r="U40" s="215"/>
      <c r="V40" s="73"/>
      <c r="W40" s="73"/>
      <c r="X40" s="73"/>
      <c r="Y40" s="73"/>
      <c r="Z40" s="191"/>
      <c r="AA40" s="73"/>
      <c r="AB40" s="73"/>
      <c r="AC40" s="73"/>
      <c r="AD40" s="73"/>
      <c r="AE40" s="73"/>
      <c r="AF40" s="73"/>
      <c r="AG40" s="73"/>
    </row>
    <row r="41" spans="1:33" ht="12.75">
      <c r="A41" s="254"/>
      <c r="B41" s="252">
        <v>22</v>
      </c>
      <c r="C41" s="252">
        <v>23</v>
      </c>
      <c r="D41" s="252">
        <v>24</v>
      </c>
      <c r="E41" s="252">
        <v>25</v>
      </c>
      <c r="F41" s="252">
        <v>26</v>
      </c>
      <c r="G41" s="252">
        <v>27</v>
      </c>
      <c r="H41" s="197">
        <v>28</v>
      </c>
      <c r="I41" s="194"/>
      <c r="J41" s="252">
        <v>20</v>
      </c>
      <c r="K41" s="252">
        <v>21</v>
      </c>
      <c r="L41" s="252">
        <v>22</v>
      </c>
      <c r="M41" s="252">
        <v>23</v>
      </c>
      <c r="N41" s="252">
        <v>24</v>
      </c>
      <c r="O41" s="252">
        <v>25</v>
      </c>
      <c r="P41" s="197">
        <v>26</v>
      </c>
      <c r="Q41" s="190"/>
      <c r="R41" s="253"/>
      <c r="S41" s="215"/>
      <c r="T41" s="215"/>
      <c r="U41" s="215"/>
      <c r="V41" s="73"/>
      <c r="W41" s="73"/>
      <c r="X41" s="73"/>
      <c r="Y41" s="73"/>
      <c r="Z41" s="191"/>
      <c r="AA41" s="73"/>
      <c r="AB41" s="73"/>
      <c r="AC41" s="73"/>
      <c r="AD41" s="73"/>
      <c r="AE41" s="73"/>
      <c r="AF41" s="73"/>
      <c r="AG41" s="73"/>
    </row>
    <row r="42" spans="1:33" ht="12.75">
      <c r="A42" s="254"/>
      <c r="B42" s="252">
        <v>29</v>
      </c>
      <c r="C42" s="252">
        <v>30</v>
      </c>
      <c r="D42" s="198" t="s">
        <v>108</v>
      </c>
      <c r="E42" s="199" t="s">
        <v>108</v>
      </c>
      <c r="F42" s="199" t="s">
        <v>108</v>
      </c>
      <c r="G42" s="199" t="s">
        <v>108</v>
      </c>
      <c r="H42" s="200" t="s">
        <v>108</v>
      </c>
      <c r="I42" s="194"/>
      <c r="J42" s="252">
        <v>27</v>
      </c>
      <c r="K42" s="252">
        <v>28</v>
      </c>
      <c r="L42" s="252">
        <v>29</v>
      </c>
      <c r="M42" s="252">
        <v>30</v>
      </c>
      <c r="N42" s="252">
        <v>31</v>
      </c>
      <c r="O42" s="198" t="s">
        <v>108</v>
      </c>
      <c r="P42" s="200" t="s">
        <v>108</v>
      </c>
      <c r="Q42" s="190"/>
      <c r="R42" s="253"/>
      <c r="S42" s="215"/>
      <c r="T42" s="215"/>
      <c r="U42" s="215"/>
      <c r="V42" s="73"/>
      <c r="W42" s="73"/>
      <c r="X42" s="73"/>
      <c r="Y42" s="73"/>
      <c r="Z42" s="191"/>
      <c r="AA42" s="73"/>
      <c r="AB42" s="73"/>
      <c r="AC42" s="73"/>
      <c r="AD42" s="73"/>
      <c r="AE42" s="73"/>
      <c r="AF42" s="73"/>
      <c r="AG42" s="73"/>
    </row>
    <row r="43" spans="1:33" ht="12.75">
      <c r="A43" s="254"/>
      <c r="B43" s="258"/>
      <c r="C43" s="258"/>
      <c r="D43" s="258"/>
      <c r="E43" s="258"/>
      <c r="F43" s="258"/>
      <c r="G43" s="258"/>
      <c r="H43" s="258"/>
      <c r="I43" s="194"/>
      <c r="J43" s="194"/>
      <c r="K43" s="194"/>
      <c r="L43" s="194"/>
      <c r="M43" s="194"/>
      <c r="N43" s="194"/>
      <c r="O43" s="194"/>
      <c r="P43" s="194"/>
      <c r="Q43" s="190"/>
      <c r="R43" s="253"/>
      <c r="S43" s="215"/>
      <c r="T43" s="215"/>
      <c r="U43" s="215"/>
      <c r="V43" s="73"/>
      <c r="W43" s="73"/>
      <c r="X43" s="73"/>
      <c r="Y43" s="73"/>
      <c r="Z43" s="191"/>
      <c r="AA43" s="73"/>
      <c r="AB43" s="73"/>
      <c r="AC43" s="73"/>
      <c r="AD43" s="73"/>
      <c r="AE43" s="73"/>
      <c r="AF43" s="73"/>
      <c r="AG43" s="73"/>
    </row>
    <row r="44" spans="1:33" ht="13.5" thickBot="1">
      <c r="A44" s="254"/>
      <c r="B44" s="478" t="s">
        <v>24</v>
      </c>
      <c r="C44" s="478"/>
      <c r="D44" s="478"/>
      <c r="E44" s="478"/>
      <c r="F44" s="478"/>
      <c r="G44" s="478"/>
      <c r="H44" s="478"/>
      <c r="I44" s="194"/>
      <c r="J44" s="478" t="s">
        <v>13</v>
      </c>
      <c r="K44" s="478"/>
      <c r="L44" s="478"/>
      <c r="M44" s="478"/>
      <c r="N44" s="478"/>
      <c r="O44" s="478"/>
      <c r="P44" s="478"/>
      <c r="Q44" s="255"/>
      <c r="R44" s="253"/>
      <c r="S44" s="215"/>
      <c r="T44" s="215"/>
      <c r="U44" s="215"/>
      <c r="V44" s="73"/>
      <c r="W44" s="73"/>
      <c r="X44" s="73"/>
      <c r="Y44" s="73"/>
      <c r="Z44" s="204"/>
      <c r="AA44" s="73"/>
      <c r="AB44" s="73"/>
      <c r="AC44" s="73"/>
      <c r="AD44" s="73"/>
      <c r="AE44" s="73"/>
      <c r="AF44" s="73"/>
      <c r="AG44" s="73"/>
    </row>
    <row r="45" spans="1:33" ht="13.5" thickBot="1">
      <c r="A45" s="254"/>
      <c r="B45" s="250" t="s">
        <v>101</v>
      </c>
      <c r="C45" s="250" t="s">
        <v>102</v>
      </c>
      <c r="D45" s="250" t="s">
        <v>103</v>
      </c>
      <c r="E45" s="250" t="s">
        <v>104</v>
      </c>
      <c r="F45" s="250" t="s">
        <v>105</v>
      </c>
      <c r="G45" s="250" t="s">
        <v>106</v>
      </c>
      <c r="H45" s="189" t="s">
        <v>107</v>
      </c>
      <c r="I45" s="194"/>
      <c r="J45" s="250" t="s">
        <v>101</v>
      </c>
      <c r="K45" s="250" t="s">
        <v>102</v>
      </c>
      <c r="L45" s="250" t="s">
        <v>103</v>
      </c>
      <c r="M45" s="250" t="s">
        <v>104</v>
      </c>
      <c r="N45" s="250" t="s">
        <v>105</v>
      </c>
      <c r="O45" s="250" t="s">
        <v>106</v>
      </c>
      <c r="P45" s="189" t="s">
        <v>107</v>
      </c>
      <c r="Q45" s="255"/>
      <c r="R45" s="253"/>
      <c r="S45" s="253" t="s">
        <v>108</v>
      </c>
      <c r="T45" s="253" t="s">
        <v>108</v>
      </c>
      <c r="U45" s="253" t="s">
        <v>108</v>
      </c>
      <c r="V45" s="185" t="s">
        <v>108</v>
      </c>
      <c r="W45" s="185" t="s">
        <v>108</v>
      </c>
      <c r="X45" s="185" t="s">
        <v>108</v>
      </c>
      <c r="Y45" s="255" t="s">
        <v>108</v>
      </c>
      <c r="Z45" s="204"/>
      <c r="AA45" s="73"/>
      <c r="AB45" s="73"/>
      <c r="AC45" s="73"/>
      <c r="AD45" s="73"/>
      <c r="AE45" s="73"/>
      <c r="AF45" s="73"/>
      <c r="AG45" s="73"/>
    </row>
    <row r="46" spans="1:33" ht="12.75">
      <c r="A46" s="254"/>
      <c r="B46" s="251" t="s">
        <v>108</v>
      </c>
      <c r="C46" s="251" t="s">
        <v>108</v>
      </c>
      <c r="D46" s="251" t="s">
        <v>108</v>
      </c>
      <c r="E46" s="251" t="s">
        <v>108</v>
      </c>
      <c r="F46" s="251" t="s">
        <v>108</v>
      </c>
      <c r="G46" s="207">
        <v>1</v>
      </c>
      <c r="H46" s="193">
        <v>2</v>
      </c>
      <c r="I46" s="205"/>
      <c r="J46" s="251">
        <v>1</v>
      </c>
      <c r="K46" s="251">
        <v>2</v>
      </c>
      <c r="L46" s="251">
        <v>3</v>
      </c>
      <c r="M46" s="251">
        <v>4</v>
      </c>
      <c r="N46" s="251">
        <v>5</v>
      </c>
      <c r="O46" s="251">
        <v>6</v>
      </c>
      <c r="P46" s="193">
        <v>7</v>
      </c>
      <c r="Q46" s="185"/>
      <c r="R46" s="253"/>
      <c r="S46" s="253"/>
      <c r="T46" s="253"/>
      <c r="U46" s="253"/>
      <c r="V46" s="185"/>
      <c r="W46" s="185"/>
      <c r="X46" s="185"/>
      <c r="Y46" s="255"/>
      <c r="Z46" s="186"/>
      <c r="AA46" s="73"/>
      <c r="AB46" s="73"/>
      <c r="AC46" s="73"/>
      <c r="AD46" s="73"/>
      <c r="AE46" s="73"/>
      <c r="AF46" s="73"/>
      <c r="AG46" s="73"/>
    </row>
    <row r="47" spans="1:33" ht="12.75">
      <c r="A47" s="254"/>
      <c r="B47" s="252">
        <v>3</v>
      </c>
      <c r="C47" s="252">
        <v>4</v>
      </c>
      <c r="D47" s="252">
        <v>5</v>
      </c>
      <c r="E47" s="252">
        <v>6</v>
      </c>
      <c r="F47" s="252">
        <v>7</v>
      </c>
      <c r="G47" s="252">
        <v>8</v>
      </c>
      <c r="H47" s="197">
        <v>9</v>
      </c>
      <c r="I47" s="194"/>
      <c r="J47" s="196">
        <v>8</v>
      </c>
      <c r="K47" s="252">
        <v>9</v>
      </c>
      <c r="L47" s="252">
        <v>10</v>
      </c>
      <c r="M47" s="252">
        <v>11</v>
      </c>
      <c r="N47" s="252">
        <v>12</v>
      </c>
      <c r="O47" s="252">
        <v>13</v>
      </c>
      <c r="P47" s="197">
        <v>14</v>
      </c>
      <c r="Q47" s="190"/>
      <c r="R47" s="253"/>
      <c r="S47" s="215"/>
      <c r="T47" s="215"/>
      <c r="U47" s="215"/>
      <c r="V47" s="73"/>
      <c r="W47" s="73"/>
      <c r="X47" s="73"/>
      <c r="Y47" s="73"/>
      <c r="Z47" s="191"/>
      <c r="AA47" s="73"/>
      <c r="AB47" s="73"/>
      <c r="AC47" s="73"/>
      <c r="AD47" s="73"/>
      <c r="AE47" s="73"/>
      <c r="AF47" s="73"/>
      <c r="AG47" s="73"/>
    </row>
    <row r="48" spans="1:33" ht="12.75">
      <c r="A48" s="254"/>
      <c r="B48" s="252">
        <v>10</v>
      </c>
      <c r="C48" s="252">
        <v>11</v>
      </c>
      <c r="D48" s="252">
        <v>12</v>
      </c>
      <c r="E48" s="252">
        <v>13</v>
      </c>
      <c r="F48" s="252">
        <v>14</v>
      </c>
      <c r="G48" s="252">
        <v>15</v>
      </c>
      <c r="H48" s="197">
        <v>16</v>
      </c>
      <c r="I48" s="194"/>
      <c r="J48" s="252">
        <v>15</v>
      </c>
      <c r="K48" s="252">
        <v>16</v>
      </c>
      <c r="L48" s="252">
        <v>17</v>
      </c>
      <c r="M48" s="252">
        <v>18</v>
      </c>
      <c r="N48" s="252">
        <v>19</v>
      </c>
      <c r="O48" s="252">
        <v>20</v>
      </c>
      <c r="P48" s="197">
        <v>21</v>
      </c>
      <c r="Q48" s="190"/>
      <c r="R48" s="253"/>
      <c r="S48" s="215"/>
      <c r="T48" s="215"/>
      <c r="U48" s="215"/>
      <c r="V48" s="73"/>
      <c r="W48" s="73"/>
      <c r="X48" s="73"/>
      <c r="Y48" s="73"/>
      <c r="Z48" s="191"/>
      <c r="AA48" s="73"/>
      <c r="AB48" s="73"/>
      <c r="AC48" s="73"/>
      <c r="AD48" s="73"/>
      <c r="AE48" s="73"/>
      <c r="AF48" s="73"/>
      <c r="AG48" s="73"/>
    </row>
    <row r="49" spans="1:33" ht="12.75">
      <c r="A49" s="254"/>
      <c r="B49" s="252">
        <v>17</v>
      </c>
      <c r="C49" s="252">
        <v>18</v>
      </c>
      <c r="D49" s="252">
        <v>19</v>
      </c>
      <c r="E49" s="252">
        <v>20</v>
      </c>
      <c r="F49" s="252">
        <v>21</v>
      </c>
      <c r="G49" s="252">
        <v>22</v>
      </c>
      <c r="H49" s="197">
        <v>23</v>
      </c>
      <c r="I49" s="194"/>
      <c r="J49" s="252">
        <v>22</v>
      </c>
      <c r="K49" s="252">
        <v>23</v>
      </c>
      <c r="L49" s="252">
        <v>24</v>
      </c>
      <c r="M49" s="196">
        <v>25</v>
      </c>
      <c r="N49" s="196">
        <v>26</v>
      </c>
      <c r="O49" s="252">
        <v>27</v>
      </c>
      <c r="P49" s="197">
        <v>28</v>
      </c>
      <c r="Q49" s="190"/>
      <c r="R49" s="253"/>
      <c r="S49" s="215"/>
      <c r="T49" s="215"/>
      <c r="U49" s="215"/>
      <c r="V49" s="73"/>
      <c r="W49" s="73"/>
      <c r="X49" s="73"/>
      <c r="Y49" s="73"/>
      <c r="Z49" s="191"/>
      <c r="AA49" s="73"/>
      <c r="AB49" s="73"/>
      <c r="AC49" s="73"/>
      <c r="AD49" s="73"/>
      <c r="AE49" s="73"/>
      <c r="AF49" s="73"/>
      <c r="AG49" s="73"/>
    </row>
    <row r="50" spans="1:33" ht="12.75">
      <c r="A50" s="254"/>
      <c r="B50" s="252">
        <v>24</v>
      </c>
      <c r="C50" s="252">
        <v>25</v>
      </c>
      <c r="D50" s="252">
        <v>26</v>
      </c>
      <c r="E50" s="252">
        <v>27</v>
      </c>
      <c r="F50" s="252">
        <v>28</v>
      </c>
      <c r="G50" s="252">
        <v>29</v>
      </c>
      <c r="H50" s="197">
        <v>30</v>
      </c>
      <c r="I50" s="194"/>
      <c r="J50" s="252">
        <v>29</v>
      </c>
      <c r="K50" s="252">
        <v>30</v>
      </c>
      <c r="L50" s="252">
        <v>31</v>
      </c>
      <c r="M50" s="198" t="s">
        <v>108</v>
      </c>
      <c r="N50" s="199" t="s">
        <v>108</v>
      </c>
      <c r="O50" s="199" t="s">
        <v>108</v>
      </c>
      <c r="P50" s="200" t="s">
        <v>108</v>
      </c>
      <c r="Q50" s="190"/>
      <c r="R50" s="253"/>
      <c r="S50" s="215"/>
      <c r="T50" s="215"/>
      <c r="U50" s="215"/>
      <c r="V50" s="73"/>
      <c r="W50" s="73"/>
      <c r="X50" s="73"/>
      <c r="Y50" s="73"/>
      <c r="Z50" s="191"/>
      <c r="AA50" s="73"/>
      <c r="AB50" s="73"/>
      <c r="AC50" s="73"/>
      <c r="AD50" s="73"/>
      <c r="AE50" s="73"/>
      <c r="AF50" s="73"/>
      <c r="AG50" s="73"/>
    </row>
    <row r="51" spans="1:33" ht="12.75">
      <c r="A51" s="254"/>
      <c r="B51" s="183"/>
      <c r="C51" s="183"/>
      <c r="D51" s="183"/>
      <c r="E51" s="183"/>
      <c r="F51" s="183"/>
      <c r="G51" s="183"/>
      <c r="H51" s="183"/>
      <c r="I51" s="190"/>
      <c r="J51" s="253"/>
      <c r="K51" s="253"/>
      <c r="L51" s="253"/>
      <c r="M51" s="253"/>
      <c r="N51" s="253"/>
      <c r="O51" s="253"/>
      <c r="P51" s="190"/>
      <c r="Q51" s="190"/>
      <c r="R51" s="253"/>
      <c r="S51" s="215"/>
      <c r="T51" s="215"/>
      <c r="U51" s="215"/>
      <c r="V51" s="73"/>
      <c r="W51" s="73"/>
      <c r="X51" s="73"/>
      <c r="Y51" s="73"/>
      <c r="Z51" s="191"/>
      <c r="AA51" s="73"/>
      <c r="AB51" s="73"/>
      <c r="AC51" s="73"/>
      <c r="AD51" s="73"/>
      <c r="AE51" s="73"/>
      <c r="AF51" s="73"/>
      <c r="AG51" s="73"/>
    </row>
    <row r="52" spans="1:33" ht="12.75">
      <c r="A52" s="254"/>
      <c r="B52" s="183"/>
      <c r="C52" s="183"/>
      <c r="D52" s="183"/>
      <c r="E52" s="183"/>
      <c r="F52" s="183"/>
      <c r="G52" s="183"/>
      <c r="H52" s="183"/>
      <c r="I52" s="190"/>
      <c r="J52" s="190"/>
      <c r="K52" s="190"/>
      <c r="L52" s="190"/>
      <c r="M52" s="190"/>
      <c r="N52" s="190"/>
      <c r="O52" s="190"/>
      <c r="P52" s="190"/>
      <c r="Q52" s="190"/>
      <c r="R52" s="253"/>
      <c r="S52" s="215"/>
      <c r="T52" s="215"/>
      <c r="U52" s="215"/>
      <c r="V52" s="73"/>
      <c r="W52" s="73"/>
      <c r="X52" s="73"/>
      <c r="Y52" s="73"/>
      <c r="Z52" s="191"/>
      <c r="AA52" s="73"/>
      <c r="AB52" s="73"/>
      <c r="AC52" s="73"/>
      <c r="AD52" s="73"/>
      <c r="AE52" s="73"/>
      <c r="AF52" s="73"/>
      <c r="AG52" s="73"/>
    </row>
    <row r="53" spans="1:33" ht="12.75">
      <c r="A53" s="254"/>
      <c r="B53" s="183"/>
      <c r="C53" s="183"/>
      <c r="D53" s="183"/>
      <c r="E53" s="183"/>
      <c r="F53" s="183"/>
      <c r="G53" s="183"/>
      <c r="H53" s="183"/>
      <c r="I53" s="255"/>
      <c r="J53" s="255"/>
      <c r="K53" s="255"/>
      <c r="L53" s="255"/>
      <c r="M53" s="255"/>
      <c r="N53" s="255"/>
      <c r="O53" s="255"/>
      <c r="P53" s="255"/>
      <c r="Q53" s="255"/>
      <c r="R53" s="253"/>
      <c r="S53" s="215"/>
      <c r="T53" s="215"/>
      <c r="U53" s="215"/>
      <c r="V53" s="73"/>
      <c r="W53" s="73"/>
      <c r="X53" s="73"/>
      <c r="Y53" s="73"/>
      <c r="Z53" s="183"/>
      <c r="AA53" s="73"/>
      <c r="AB53" s="73"/>
      <c r="AC53" s="73"/>
      <c r="AD53" s="73"/>
      <c r="AE53" s="73"/>
      <c r="AF53" s="73"/>
      <c r="AG53" s="73"/>
    </row>
    <row r="54" spans="1:33" ht="12.75">
      <c r="A54" s="254"/>
      <c r="B54" s="183"/>
      <c r="C54" s="183"/>
      <c r="D54" s="183"/>
      <c r="E54" s="183"/>
      <c r="F54" s="183"/>
      <c r="G54" s="183"/>
      <c r="H54" s="183"/>
      <c r="I54" s="249"/>
      <c r="J54" s="249"/>
      <c r="K54" s="249"/>
      <c r="L54" s="249"/>
      <c r="M54" s="249"/>
      <c r="N54" s="249"/>
      <c r="O54" s="249"/>
      <c r="P54" s="249"/>
      <c r="Q54" s="249"/>
      <c r="R54" s="254"/>
      <c r="S54" s="253" t="s">
        <v>108</v>
      </c>
      <c r="T54" s="253" t="s">
        <v>108</v>
      </c>
      <c r="U54" s="253" t="s">
        <v>108</v>
      </c>
      <c r="V54" s="185" t="s">
        <v>108</v>
      </c>
      <c r="W54" s="185" t="s">
        <v>108</v>
      </c>
      <c r="X54" s="185" t="s">
        <v>108</v>
      </c>
      <c r="Y54" s="255" t="s">
        <v>108</v>
      </c>
      <c r="Z54" s="183"/>
      <c r="AA54" s="73"/>
      <c r="AB54" s="73"/>
      <c r="AC54" s="73"/>
      <c r="AD54" s="73"/>
      <c r="AE54" s="73"/>
      <c r="AF54" s="73"/>
      <c r="AG54" s="73"/>
    </row>
    <row r="55" spans="1:33" ht="12.75">
      <c r="A55" s="254"/>
      <c r="B55" s="254"/>
      <c r="C55" s="254"/>
      <c r="D55" s="254"/>
      <c r="E55" s="249"/>
      <c r="F55" s="249"/>
      <c r="G55" s="249"/>
      <c r="H55" s="249"/>
      <c r="I55" s="249"/>
      <c r="J55" s="249"/>
      <c r="K55" s="249"/>
      <c r="L55" s="249"/>
      <c r="M55" s="249"/>
      <c r="N55" s="249"/>
      <c r="O55" s="249"/>
      <c r="P55" s="249"/>
      <c r="Q55" s="249"/>
      <c r="R55" s="254"/>
      <c r="S55" s="254"/>
      <c r="T55" s="254"/>
      <c r="U55" s="254"/>
      <c r="V55" s="249"/>
      <c r="W55" s="249"/>
      <c r="X55" s="249"/>
      <c r="Y55" s="249"/>
      <c r="Z55" s="183"/>
      <c r="AA55" s="73"/>
      <c r="AB55" s="73"/>
      <c r="AC55" s="73"/>
      <c r="AD55" s="73"/>
      <c r="AE55" s="73"/>
      <c r="AF55" s="73"/>
      <c r="AG55" s="73"/>
    </row>
    <row r="56" spans="1:33" ht="12.75">
      <c r="A56" s="249"/>
      <c r="B56" s="254"/>
      <c r="C56" s="254"/>
      <c r="D56" s="254"/>
      <c r="E56" s="249"/>
      <c r="F56" s="249"/>
      <c r="G56" s="249"/>
      <c r="H56" s="249"/>
      <c r="I56" s="249"/>
      <c r="J56" s="249"/>
      <c r="K56" s="249"/>
      <c r="L56" s="249"/>
      <c r="M56" s="249"/>
      <c r="N56" s="249"/>
      <c r="O56" s="249"/>
      <c r="P56" s="249"/>
      <c r="Q56" s="249"/>
      <c r="R56" s="254"/>
      <c r="S56" s="254"/>
      <c r="T56" s="254"/>
      <c r="U56" s="254"/>
      <c r="V56" s="249"/>
      <c r="W56" s="249"/>
      <c r="X56" s="249"/>
      <c r="Y56" s="249"/>
      <c r="Z56" s="183"/>
      <c r="AA56" s="73"/>
      <c r="AB56" s="73"/>
      <c r="AC56" s="73"/>
      <c r="AD56" s="73"/>
      <c r="AE56" s="73"/>
      <c r="AF56" s="73"/>
      <c r="AG56" s="73"/>
    </row>
    <row r="57" spans="1:33" ht="12.75">
      <c r="A57" s="249"/>
      <c r="B57" s="254"/>
      <c r="C57" s="254"/>
      <c r="D57" s="254"/>
      <c r="E57" s="249"/>
      <c r="F57" s="249"/>
      <c r="G57" s="249"/>
      <c r="H57" s="249"/>
      <c r="I57" s="249"/>
      <c r="J57" s="249"/>
      <c r="K57" s="249"/>
      <c r="L57" s="249"/>
      <c r="M57" s="249"/>
      <c r="N57" s="249"/>
      <c r="O57" s="249"/>
      <c r="P57" s="249"/>
      <c r="Q57" s="249"/>
      <c r="R57" s="254"/>
      <c r="S57" s="254"/>
      <c r="T57" s="254"/>
      <c r="U57" s="254"/>
      <c r="V57" s="249"/>
      <c r="W57" s="249"/>
      <c r="X57" s="249"/>
      <c r="Y57" s="249"/>
      <c r="Z57" s="183"/>
      <c r="AA57" s="73"/>
      <c r="AB57" s="73"/>
      <c r="AC57" s="73"/>
      <c r="AD57" s="73"/>
      <c r="AE57" s="73"/>
      <c r="AF57" s="73"/>
      <c r="AG57" s="73"/>
    </row>
    <row r="58" spans="1:33" ht="12.75">
      <c r="A58" s="249"/>
      <c r="B58" s="254"/>
      <c r="C58" s="254"/>
      <c r="D58" s="254"/>
      <c r="E58" s="249"/>
      <c r="F58" s="249"/>
      <c r="G58" s="249"/>
      <c r="H58" s="249"/>
      <c r="I58" s="249"/>
      <c r="J58" s="249"/>
      <c r="K58" s="249"/>
      <c r="L58" s="249"/>
      <c r="M58" s="249"/>
      <c r="N58" s="249"/>
      <c r="O58" s="249"/>
      <c r="P58" s="249"/>
      <c r="Q58" s="249"/>
      <c r="R58" s="254"/>
      <c r="S58" s="254"/>
      <c r="T58" s="254"/>
      <c r="U58" s="254"/>
      <c r="V58" s="249"/>
      <c r="W58" s="249"/>
      <c r="X58" s="249"/>
      <c r="Y58" s="249"/>
      <c r="Z58" s="183"/>
      <c r="AA58" s="73"/>
      <c r="AB58" s="73"/>
      <c r="AC58" s="73"/>
      <c r="AD58" s="73"/>
      <c r="AE58" s="73"/>
      <c r="AF58" s="73"/>
      <c r="AG58" s="73"/>
    </row>
    <row r="59" spans="1:33" ht="12.75">
      <c r="A59" s="249"/>
      <c r="B59" s="254"/>
      <c r="C59" s="254"/>
      <c r="D59" s="254"/>
      <c r="E59" s="249"/>
      <c r="F59" s="249"/>
      <c r="G59" s="249"/>
      <c r="H59" s="249"/>
      <c r="I59" s="249"/>
      <c r="J59" s="249"/>
      <c r="K59" s="249"/>
      <c r="L59" s="249"/>
      <c r="M59" s="249"/>
      <c r="N59" s="249"/>
      <c r="O59" s="249"/>
      <c r="P59" s="249"/>
      <c r="Q59" s="249"/>
      <c r="R59" s="254"/>
      <c r="S59" s="254"/>
      <c r="T59" s="254"/>
      <c r="U59" s="254"/>
      <c r="V59" s="249"/>
      <c r="W59" s="249"/>
      <c r="X59" s="249"/>
      <c r="Y59" s="249"/>
      <c r="Z59" s="183"/>
      <c r="AA59" s="73"/>
      <c r="AB59" s="73"/>
      <c r="AC59" s="73"/>
      <c r="AD59" s="73"/>
      <c r="AE59" s="73"/>
      <c r="AF59" s="73"/>
      <c r="AG59" s="73"/>
    </row>
    <row r="60" spans="1:33" ht="12.75">
      <c r="A60" s="249"/>
      <c r="B60" s="254"/>
      <c r="C60" s="254"/>
      <c r="D60" s="254"/>
      <c r="E60" s="249"/>
      <c r="F60" s="249"/>
      <c r="G60" s="249"/>
      <c r="H60" s="249"/>
      <c r="I60" s="249"/>
      <c r="J60" s="249"/>
      <c r="K60" s="249"/>
      <c r="L60" s="249"/>
      <c r="M60" s="249"/>
      <c r="N60" s="249"/>
      <c r="O60" s="249"/>
      <c r="P60" s="249"/>
      <c r="Q60" s="249"/>
      <c r="R60" s="249"/>
      <c r="S60" s="249"/>
      <c r="T60" s="249"/>
      <c r="U60" s="249"/>
      <c r="V60" s="249"/>
      <c r="W60" s="249"/>
      <c r="X60" s="249"/>
      <c r="Y60" s="249"/>
      <c r="Z60" s="183"/>
      <c r="AA60" s="73"/>
      <c r="AB60" s="73"/>
      <c r="AC60" s="73"/>
      <c r="AD60" s="73"/>
      <c r="AE60" s="73"/>
      <c r="AF60" s="73"/>
      <c r="AG60" s="73"/>
    </row>
    <row r="61" spans="1:33" ht="12.75">
      <c r="A61" s="249"/>
      <c r="B61" s="254"/>
      <c r="C61" s="254"/>
      <c r="D61" s="254"/>
      <c r="E61" s="249"/>
      <c r="F61" s="249"/>
      <c r="G61" s="249"/>
      <c r="H61" s="249"/>
      <c r="I61" s="249"/>
      <c r="J61" s="249"/>
      <c r="K61" s="249"/>
      <c r="L61" s="249"/>
      <c r="M61" s="249"/>
      <c r="N61" s="249"/>
      <c r="O61" s="249"/>
      <c r="P61" s="249"/>
      <c r="Q61" s="249"/>
      <c r="R61" s="249"/>
      <c r="S61" s="249"/>
      <c r="T61" s="249"/>
      <c r="U61" s="249"/>
      <c r="V61" s="249"/>
      <c r="W61" s="249"/>
      <c r="X61" s="249"/>
      <c r="Y61" s="249"/>
      <c r="Z61" s="183"/>
      <c r="AA61" s="73"/>
      <c r="AB61" s="73"/>
      <c r="AC61" s="73"/>
      <c r="AD61" s="73"/>
      <c r="AE61" s="73"/>
      <c r="AF61" s="73"/>
      <c r="AG61" s="73"/>
    </row>
    <row r="62" spans="1:33" ht="12.75">
      <c r="A62" s="249"/>
      <c r="B62" s="254"/>
      <c r="C62" s="254"/>
      <c r="D62" s="254"/>
      <c r="E62" s="249"/>
      <c r="F62" s="249"/>
      <c r="G62" s="249"/>
      <c r="H62" s="249"/>
      <c r="I62" s="249"/>
      <c r="J62" s="249"/>
      <c r="K62" s="249"/>
      <c r="L62" s="249"/>
      <c r="M62" s="249"/>
      <c r="N62" s="249"/>
      <c r="O62" s="249"/>
      <c r="P62" s="249"/>
      <c r="Q62" s="249"/>
      <c r="R62" s="249"/>
      <c r="S62" s="249"/>
      <c r="T62" s="249"/>
      <c r="U62" s="249"/>
      <c r="V62" s="249"/>
      <c r="W62" s="249"/>
      <c r="X62" s="249"/>
      <c r="Y62" s="249"/>
      <c r="Z62" s="183"/>
      <c r="AA62" s="73"/>
      <c r="AB62" s="73"/>
      <c r="AC62" s="73"/>
      <c r="AD62" s="73"/>
      <c r="AE62" s="73"/>
      <c r="AF62" s="73"/>
      <c r="AG62" s="73"/>
    </row>
    <row r="63" spans="1:33" ht="12.75">
      <c r="A63" s="249"/>
      <c r="B63" s="254"/>
      <c r="C63" s="254"/>
      <c r="D63" s="254"/>
      <c r="E63" s="249"/>
      <c r="F63" s="249"/>
      <c r="G63" s="249"/>
      <c r="H63" s="249"/>
      <c r="I63" s="249"/>
      <c r="J63" s="249"/>
      <c r="K63" s="249"/>
      <c r="L63" s="249"/>
      <c r="M63" s="249"/>
      <c r="N63" s="249"/>
      <c r="O63" s="249"/>
      <c r="P63" s="249"/>
      <c r="Q63" s="249"/>
      <c r="R63" s="249"/>
      <c r="S63" s="249"/>
      <c r="T63" s="249"/>
      <c r="U63" s="249"/>
      <c r="V63" s="249"/>
      <c r="W63" s="249"/>
      <c r="X63" s="249"/>
      <c r="Y63" s="249"/>
      <c r="Z63" s="183"/>
      <c r="AA63" s="73"/>
      <c r="AB63" s="73"/>
      <c r="AC63" s="73"/>
      <c r="AD63" s="73"/>
      <c r="AE63" s="73"/>
      <c r="AF63" s="73"/>
      <c r="AG63" s="73"/>
    </row>
    <row r="64" spans="1:33" ht="12.75">
      <c r="A64" s="249"/>
      <c r="B64" s="254"/>
      <c r="C64" s="254"/>
      <c r="D64" s="254"/>
      <c r="E64" s="249"/>
      <c r="F64" s="249"/>
      <c r="G64" s="249"/>
      <c r="H64" s="249"/>
      <c r="I64" s="249"/>
      <c r="J64" s="249"/>
      <c r="K64" s="249"/>
      <c r="L64" s="249"/>
      <c r="M64" s="249"/>
      <c r="N64" s="249"/>
      <c r="O64" s="249"/>
      <c r="P64" s="249"/>
      <c r="Q64" s="249"/>
      <c r="R64" s="249"/>
      <c r="S64" s="249"/>
      <c r="T64" s="249"/>
      <c r="U64" s="249"/>
      <c r="V64" s="249"/>
      <c r="W64" s="249"/>
      <c r="X64" s="249"/>
      <c r="Y64" s="249"/>
      <c r="Z64" s="183"/>
      <c r="AA64" s="73"/>
      <c r="AB64" s="73"/>
      <c r="AC64" s="73"/>
      <c r="AD64" s="73"/>
      <c r="AE64" s="73"/>
      <c r="AF64" s="73"/>
      <c r="AG64" s="73"/>
    </row>
    <row r="65" spans="1:33" ht="12.75">
      <c r="A65" s="249"/>
      <c r="B65" s="254"/>
      <c r="C65" s="254"/>
      <c r="D65" s="254"/>
      <c r="E65" s="249"/>
      <c r="F65" s="249"/>
      <c r="G65" s="249"/>
      <c r="H65" s="249"/>
      <c r="I65" s="249"/>
      <c r="J65" s="249"/>
      <c r="K65" s="249"/>
      <c r="L65" s="249"/>
      <c r="M65" s="249"/>
      <c r="N65" s="249"/>
      <c r="O65" s="249"/>
      <c r="P65" s="249"/>
      <c r="Q65" s="249"/>
      <c r="R65" s="249"/>
      <c r="S65" s="249"/>
      <c r="T65" s="249"/>
      <c r="U65" s="249"/>
      <c r="V65" s="249"/>
      <c r="W65" s="249"/>
      <c r="X65" s="249"/>
      <c r="Y65" s="249"/>
      <c r="Z65" s="183"/>
      <c r="AA65" s="73"/>
      <c r="AB65" s="73"/>
      <c r="AC65" s="73"/>
      <c r="AD65" s="73"/>
      <c r="AE65" s="73"/>
      <c r="AF65" s="73"/>
      <c r="AG65" s="73"/>
    </row>
    <row r="66" spans="1:33" ht="12.75">
      <c r="A66" s="249"/>
      <c r="B66" s="254"/>
      <c r="C66" s="254"/>
      <c r="D66" s="254"/>
      <c r="E66" s="249"/>
      <c r="F66" s="249"/>
      <c r="G66" s="249"/>
      <c r="H66" s="249"/>
      <c r="I66" s="249"/>
      <c r="J66" s="249"/>
      <c r="K66" s="249"/>
      <c r="L66" s="249"/>
      <c r="M66" s="249"/>
      <c r="N66" s="249"/>
      <c r="O66" s="249"/>
      <c r="P66" s="249"/>
      <c r="Q66" s="249"/>
      <c r="R66" s="249"/>
      <c r="S66" s="249"/>
      <c r="T66" s="249"/>
      <c r="U66" s="249"/>
      <c r="V66" s="249"/>
      <c r="W66" s="249"/>
      <c r="X66" s="249"/>
      <c r="Y66" s="249"/>
      <c r="Z66" s="183"/>
      <c r="AA66" s="73"/>
      <c r="AB66" s="73"/>
      <c r="AC66" s="73"/>
      <c r="AD66" s="73"/>
      <c r="AE66" s="73"/>
      <c r="AF66" s="73"/>
      <c r="AG66" s="73"/>
    </row>
    <row r="67" spans="1:33" ht="12.75">
      <c r="A67" s="249"/>
      <c r="B67" s="254"/>
      <c r="C67" s="254"/>
      <c r="D67" s="254"/>
      <c r="E67" s="249"/>
      <c r="F67" s="249"/>
      <c r="G67" s="249"/>
      <c r="H67" s="249"/>
      <c r="I67" s="249"/>
      <c r="J67" s="249"/>
      <c r="K67" s="249"/>
      <c r="L67" s="249"/>
      <c r="M67" s="249"/>
      <c r="N67" s="249"/>
      <c r="O67" s="249"/>
      <c r="P67" s="249"/>
      <c r="Q67" s="249"/>
      <c r="R67" s="249"/>
      <c r="S67" s="249"/>
      <c r="T67" s="249"/>
      <c r="U67" s="249"/>
      <c r="V67" s="249"/>
      <c r="W67" s="249"/>
      <c r="X67" s="249"/>
      <c r="Y67" s="249"/>
      <c r="Z67" s="183"/>
      <c r="AA67" s="73"/>
      <c r="AB67" s="73"/>
      <c r="AC67" s="73"/>
      <c r="AD67" s="73"/>
      <c r="AE67" s="73"/>
      <c r="AF67" s="73"/>
      <c r="AG67" s="73"/>
    </row>
    <row r="68" spans="1:33" ht="12.75">
      <c r="A68" s="249"/>
      <c r="B68" s="254"/>
      <c r="C68" s="254"/>
      <c r="D68" s="254"/>
      <c r="E68" s="249"/>
      <c r="F68" s="249"/>
      <c r="G68" s="249"/>
      <c r="H68" s="249"/>
      <c r="I68" s="249"/>
      <c r="J68" s="249"/>
      <c r="K68" s="249"/>
      <c r="L68" s="249"/>
      <c r="M68" s="249"/>
      <c r="N68" s="249"/>
      <c r="O68" s="249"/>
      <c r="P68" s="249"/>
      <c r="Q68" s="249"/>
      <c r="R68" s="249"/>
      <c r="S68" s="249"/>
      <c r="T68" s="249"/>
      <c r="U68" s="249"/>
      <c r="V68" s="249"/>
      <c r="W68" s="249"/>
      <c r="X68" s="249"/>
      <c r="Y68" s="249"/>
      <c r="Z68" s="183"/>
      <c r="AA68" s="73"/>
      <c r="AB68" s="73"/>
      <c r="AC68" s="73"/>
      <c r="AD68" s="73"/>
      <c r="AE68" s="73"/>
      <c r="AF68" s="73"/>
      <c r="AG68" s="73"/>
    </row>
    <row r="69" spans="1:33" ht="12.75">
      <c r="A69" s="249"/>
      <c r="B69" s="254"/>
      <c r="C69" s="254"/>
      <c r="D69" s="254"/>
      <c r="E69" s="249"/>
      <c r="F69" s="249"/>
      <c r="G69" s="249"/>
      <c r="H69" s="249"/>
      <c r="I69" s="249"/>
      <c r="J69" s="249"/>
      <c r="K69" s="249"/>
      <c r="L69" s="249"/>
      <c r="M69" s="249"/>
      <c r="N69" s="249"/>
      <c r="O69" s="249"/>
      <c r="P69" s="249"/>
      <c r="Q69" s="249"/>
      <c r="R69" s="249"/>
      <c r="S69" s="249"/>
      <c r="T69" s="249"/>
      <c r="U69" s="249"/>
      <c r="V69" s="249"/>
      <c r="W69" s="249"/>
      <c r="X69" s="249"/>
      <c r="Y69" s="249"/>
      <c r="Z69" s="183"/>
      <c r="AA69" s="73"/>
      <c r="AB69" s="73"/>
      <c r="AC69" s="73"/>
      <c r="AD69" s="73"/>
      <c r="AE69" s="73"/>
      <c r="AF69" s="73"/>
      <c r="AG69" s="73"/>
    </row>
  </sheetData>
  <sheetProtection password="C471" sheet="1" objects="1" scenarios="1" selectLockedCells="1"/>
  <mergeCells count="13">
    <mergeCell ref="B36:H36"/>
    <mergeCell ref="J36:P36"/>
    <mergeCell ref="B44:H44"/>
    <mergeCell ref="J44:P44"/>
    <mergeCell ref="B19:H19"/>
    <mergeCell ref="J19:P19"/>
    <mergeCell ref="B28:H28"/>
    <mergeCell ref="J28:P28"/>
    <mergeCell ref="B1:P1"/>
    <mergeCell ref="B2:H2"/>
    <mergeCell ref="J2:P2"/>
    <mergeCell ref="B10:H10"/>
    <mergeCell ref="J10:P10"/>
  </mergeCells>
  <printOptions/>
  <pageMargins left="0.75" right="0.75" top="1" bottom="1" header="0.5" footer="0.5"/>
  <pageSetup blackAndWhite="1"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codeName="Foglio20">
    <tabColor indexed="27"/>
  </sheetPr>
  <dimension ref="A1:AE73"/>
  <sheetViews>
    <sheetView showRowColHeaders="0" zoomScale="65" zoomScaleNormal="65" workbookViewId="0" topLeftCell="A1">
      <selection activeCell="B1" sqref="B1:P1"/>
    </sheetView>
  </sheetViews>
  <sheetFormatPr defaultColWidth="9.140625" defaultRowHeight="12.75"/>
  <cols>
    <col min="1" max="1" width="8.7109375" style="0" customWidth="1"/>
    <col min="2" max="8" width="6.7109375" style="0" customWidth="1"/>
    <col min="9" max="9" width="4.7109375" style="0" customWidth="1"/>
    <col min="10" max="16" width="6.7109375" style="0" customWidth="1"/>
  </cols>
  <sheetData>
    <row r="1" spans="1:31" ht="19.5">
      <c r="A1" s="73"/>
      <c r="B1" s="477" t="s">
        <v>111</v>
      </c>
      <c r="C1" s="477"/>
      <c r="D1" s="477"/>
      <c r="E1" s="477"/>
      <c r="F1" s="477"/>
      <c r="G1" s="477"/>
      <c r="H1" s="477"/>
      <c r="I1" s="477"/>
      <c r="J1" s="477"/>
      <c r="K1" s="477"/>
      <c r="L1" s="477"/>
      <c r="M1" s="477"/>
      <c r="N1" s="477"/>
      <c r="O1" s="477"/>
      <c r="P1" s="477"/>
      <c r="Q1" s="182"/>
      <c r="R1" s="182"/>
      <c r="S1" s="182"/>
      <c r="T1" s="182"/>
      <c r="U1" s="182"/>
      <c r="V1" s="182"/>
      <c r="W1" s="182"/>
      <c r="X1" s="182"/>
      <c r="Y1" s="182"/>
      <c r="Z1" s="183"/>
      <c r="AA1" s="184"/>
      <c r="AB1" s="184"/>
      <c r="AC1" s="73"/>
      <c r="AD1" s="73"/>
      <c r="AE1" s="73"/>
    </row>
    <row r="2" spans="1:31" ht="13.5" thickBot="1">
      <c r="A2" s="249"/>
      <c r="B2" s="478" t="s">
        <v>14</v>
      </c>
      <c r="C2" s="478"/>
      <c r="D2" s="478"/>
      <c r="E2" s="478"/>
      <c r="F2" s="478"/>
      <c r="G2" s="478"/>
      <c r="H2" s="478"/>
      <c r="I2" s="205"/>
      <c r="J2" s="478" t="s">
        <v>15</v>
      </c>
      <c r="K2" s="478"/>
      <c r="L2" s="478"/>
      <c r="M2" s="478"/>
      <c r="N2" s="478"/>
      <c r="O2" s="478"/>
      <c r="P2" s="478"/>
      <c r="Q2" s="185"/>
      <c r="R2" s="185"/>
      <c r="S2" s="249"/>
      <c r="T2" s="249"/>
      <c r="U2" s="249"/>
      <c r="V2" s="249"/>
      <c r="W2" s="249"/>
      <c r="X2" s="249"/>
      <c r="Y2" s="249"/>
      <c r="Z2" s="185"/>
      <c r="AA2" s="253"/>
      <c r="AB2" s="254"/>
      <c r="AC2" s="73"/>
      <c r="AD2" s="73"/>
      <c r="AE2" s="73"/>
    </row>
    <row r="3" spans="1:31" ht="13.5" thickBot="1">
      <c r="A3" s="249"/>
      <c r="B3" s="250" t="s">
        <v>101</v>
      </c>
      <c r="C3" s="250" t="s">
        <v>102</v>
      </c>
      <c r="D3" s="250" t="s">
        <v>103</v>
      </c>
      <c r="E3" s="250" t="s">
        <v>104</v>
      </c>
      <c r="F3" s="250" t="s">
        <v>105</v>
      </c>
      <c r="G3" s="250" t="s">
        <v>106</v>
      </c>
      <c r="H3" s="189" t="s">
        <v>107</v>
      </c>
      <c r="I3" s="194"/>
      <c r="J3" s="250" t="s">
        <v>101</v>
      </c>
      <c r="K3" s="250" t="s">
        <v>102</v>
      </c>
      <c r="L3" s="250" t="s">
        <v>103</v>
      </c>
      <c r="M3" s="250" t="s">
        <v>104</v>
      </c>
      <c r="N3" s="250" t="s">
        <v>105</v>
      </c>
      <c r="O3" s="250" t="s">
        <v>106</v>
      </c>
      <c r="P3" s="189" t="s">
        <v>107</v>
      </c>
      <c r="Q3" s="190"/>
      <c r="R3" s="253"/>
      <c r="S3" s="254"/>
      <c r="T3" s="254"/>
      <c r="U3" s="254"/>
      <c r="V3" s="249"/>
      <c r="W3" s="249"/>
      <c r="X3" s="249"/>
      <c r="Y3" s="249"/>
      <c r="Z3" s="190"/>
      <c r="AA3" s="253"/>
      <c r="AB3" s="254"/>
      <c r="AC3" s="73"/>
      <c r="AD3" s="73"/>
      <c r="AE3" s="73"/>
    </row>
    <row r="4" spans="1:31" ht="12.75">
      <c r="A4" s="249"/>
      <c r="B4" s="251" t="s">
        <v>108</v>
      </c>
      <c r="C4" s="251" t="s">
        <v>108</v>
      </c>
      <c r="D4" s="251" t="s">
        <v>108</v>
      </c>
      <c r="E4" s="207">
        <v>1</v>
      </c>
      <c r="F4" s="251">
        <v>2</v>
      </c>
      <c r="G4" s="251">
        <v>3</v>
      </c>
      <c r="H4" s="193">
        <v>4</v>
      </c>
      <c r="I4" s="194"/>
      <c r="J4" s="251" t="s">
        <v>108</v>
      </c>
      <c r="K4" s="251" t="s">
        <v>108</v>
      </c>
      <c r="L4" s="251" t="s">
        <v>108</v>
      </c>
      <c r="M4" s="251" t="s">
        <v>108</v>
      </c>
      <c r="N4" s="251" t="s">
        <v>108</v>
      </c>
      <c r="O4" s="251" t="s">
        <v>108</v>
      </c>
      <c r="P4" s="193">
        <v>1</v>
      </c>
      <c r="Q4" s="190"/>
      <c r="R4" s="253"/>
      <c r="S4" s="254"/>
      <c r="T4" s="254"/>
      <c r="U4" s="254"/>
      <c r="V4" s="249"/>
      <c r="W4" s="249"/>
      <c r="X4" s="249"/>
      <c r="Y4" s="249"/>
      <c r="Z4" s="190"/>
      <c r="AA4" s="253"/>
      <c r="AB4" s="254"/>
      <c r="AC4" s="73"/>
      <c r="AD4" s="73"/>
      <c r="AE4" s="73"/>
    </row>
    <row r="5" spans="1:31" ht="12.75">
      <c r="A5" s="249"/>
      <c r="B5" s="252">
        <v>5</v>
      </c>
      <c r="C5" s="196">
        <v>6</v>
      </c>
      <c r="D5" s="252">
        <v>7</v>
      </c>
      <c r="E5" s="252">
        <v>8</v>
      </c>
      <c r="F5" s="252">
        <v>9</v>
      </c>
      <c r="G5" s="252">
        <v>10</v>
      </c>
      <c r="H5" s="197">
        <v>11</v>
      </c>
      <c r="I5" s="194"/>
      <c r="J5" s="252">
        <v>2</v>
      </c>
      <c r="K5" s="259">
        <v>3</v>
      </c>
      <c r="L5" s="252">
        <v>4</v>
      </c>
      <c r="M5" s="252">
        <v>5</v>
      </c>
      <c r="N5" s="252">
        <v>6</v>
      </c>
      <c r="O5" s="252">
        <v>7</v>
      </c>
      <c r="P5" s="197">
        <v>8</v>
      </c>
      <c r="Q5" s="190"/>
      <c r="R5" s="253"/>
      <c r="S5" s="254"/>
      <c r="T5" s="254"/>
      <c r="U5" s="254"/>
      <c r="V5" s="249"/>
      <c r="W5" s="249"/>
      <c r="X5" s="249"/>
      <c r="Y5" s="249"/>
      <c r="Z5" s="190"/>
      <c r="AA5" s="253"/>
      <c r="AB5" s="254"/>
      <c r="AC5" s="73"/>
      <c r="AD5" s="73"/>
      <c r="AE5" s="73"/>
    </row>
    <row r="6" spans="1:31" ht="12.75">
      <c r="A6" s="249"/>
      <c r="B6" s="252">
        <v>12</v>
      </c>
      <c r="C6" s="252">
        <v>13</v>
      </c>
      <c r="D6" s="252">
        <v>14</v>
      </c>
      <c r="E6" s="252">
        <v>15</v>
      </c>
      <c r="F6" s="252">
        <v>16</v>
      </c>
      <c r="G6" s="252">
        <v>17</v>
      </c>
      <c r="H6" s="197">
        <v>18</v>
      </c>
      <c r="I6" s="194"/>
      <c r="J6" s="252">
        <v>9</v>
      </c>
      <c r="K6" s="252">
        <v>10</v>
      </c>
      <c r="L6" s="252">
        <v>11</v>
      </c>
      <c r="M6" s="252">
        <v>12</v>
      </c>
      <c r="N6" s="252">
        <v>13</v>
      </c>
      <c r="O6" s="252">
        <v>14</v>
      </c>
      <c r="P6" s="197">
        <v>15</v>
      </c>
      <c r="Q6" s="190"/>
      <c r="R6" s="253"/>
      <c r="S6" s="254"/>
      <c r="T6" s="254"/>
      <c r="U6" s="254"/>
      <c r="V6" s="249"/>
      <c r="W6" s="249"/>
      <c r="X6" s="249"/>
      <c r="Y6" s="249"/>
      <c r="Z6" s="190"/>
      <c r="AA6" s="253"/>
      <c r="AB6" s="254"/>
      <c r="AC6" s="73"/>
      <c r="AD6" s="73"/>
      <c r="AE6" s="73"/>
    </row>
    <row r="7" spans="1:31" ht="12.75">
      <c r="A7" s="249"/>
      <c r="B7" s="252">
        <v>19</v>
      </c>
      <c r="C7" s="252">
        <v>20</v>
      </c>
      <c r="D7" s="252">
        <v>21</v>
      </c>
      <c r="E7" s="252">
        <v>22</v>
      </c>
      <c r="F7" s="252">
        <v>23</v>
      </c>
      <c r="G7" s="252">
        <v>24</v>
      </c>
      <c r="H7" s="197">
        <v>25</v>
      </c>
      <c r="I7" s="194"/>
      <c r="J7" s="252">
        <v>16</v>
      </c>
      <c r="K7" s="252">
        <v>17</v>
      </c>
      <c r="L7" s="252">
        <v>18</v>
      </c>
      <c r="M7" s="252">
        <v>19</v>
      </c>
      <c r="N7" s="252">
        <v>20</v>
      </c>
      <c r="O7" s="252">
        <v>21</v>
      </c>
      <c r="P7" s="197">
        <v>22</v>
      </c>
      <c r="Q7" s="190"/>
      <c r="R7" s="253"/>
      <c r="S7" s="254"/>
      <c r="T7" s="254"/>
      <c r="U7" s="254"/>
      <c r="V7" s="249"/>
      <c r="W7" s="249"/>
      <c r="X7" s="249"/>
      <c r="Y7" s="249"/>
      <c r="Z7" s="190"/>
      <c r="AA7" s="253"/>
      <c r="AB7" s="254"/>
      <c r="AC7" s="73"/>
      <c r="AD7" s="73"/>
      <c r="AE7" s="73"/>
    </row>
    <row r="8" spans="1:31" ht="12.75">
      <c r="A8" s="249"/>
      <c r="B8" s="252">
        <v>26</v>
      </c>
      <c r="C8" s="252">
        <v>27</v>
      </c>
      <c r="D8" s="252">
        <v>28</v>
      </c>
      <c r="E8" s="252">
        <v>29</v>
      </c>
      <c r="F8" s="252">
        <v>30</v>
      </c>
      <c r="G8" s="252">
        <v>31</v>
      </c>
      <c r="H8" s="211" t="s">
        <v>108</v>
      </c>
      <c r="I8" s="194"/>
      <c r="J8" s="252">
        <v>23</v>
      </c>
      <c r="K8" s="252">
        <v>24</v>
      </c>
      <c r="L8" s="252">
        <v>25</v>
      </c>
      <c r="M8" s="252">
        <v>26</v>
      </c>
      <c r="N8" s="252">
        <v>27</v>
      </c>
      <c r="O8" s="252">
        <v>28</v>
      </c>
      <c r="P8" s="211" t="s">
        <v>108</v>
      </c>
      <c r="Q8" s="190"/>
      <c r="R8" s="253"/>
      <c r="S8" s="254"/>
      <c r="T8" s="254"/>
      <c r="U8" s="254"/>
      <c r="V8" s="249"/>
      <c r="W8" s="249"/>
      <c r="X8" s="249"/>
      <c r="Y8" s="249"/>
      <c r="Z8" s="190"/>
      <c r="AA8" s="253"/>
      <c r="AB8" s="254"/>
      <c r="AC8" s="73"/>
      <c r="AD8" s="73"/>
      <c r="AE8" s="73"/>
    </row>
    <row r="9" spans="1:31" ht="12.75">
      <c r="A9" s="254"/>
      <c r="B9" s="205"/>
      <c r="C9" s="205"/>
      <c r="D9" s="201"/>
      <c r="E9" s="201"/>
      <c r="F9" s="201"/>
      <c r="G9" s="201"/>
      <c r="H9" s="194"/>
      <c r="I9" s="194"/>
      <c r="J9" s="205"/>
      <c r="K9" s="205"/>
      <c r="L9" s="205"/>
      <c r="M9" s="205"/>
      <c r="N9" s="205"/>
      <c r="O9" s="205"/>
      <c r="P9" s="205"/>
      <c r="Q9" s="190"/>
      <c r="R9" s="253"/>
      <c r="S9" s="253"/>
      <c r="T9" s="253"/>
      <c r="U9" s="253"/>
      <c r="V9" s="185"/>
      <c r="W9" s="185"/>
      <c r="X9" s="185"/>
      <c r="Y9" s="255"/>
      <c r="Z9" s="255"/>
      <c r="AA9" s="253"/>
      <c r="AB9" s="253"/>
      <c r="AC9" s="73"/>
      <c r="AD9" s="73"/>
      <c r="AE9" s="73"/>
    </row>
    <row r="10" spans="1:31" ht="13.5" thickBot="1">
      <c r="A10" s="249"/>
      <c r="B10" s="478" t="s">
        <v>16</v>
      </c>
      <c r="C10" s="478"/>
      <c r="D10" s="478"/>
      <c r="E10" s="478"/>
      <c r="F10" s="478"/>
      <c r="G10" s="478"/>
      <c r="H10" s="478"/>
      <c r="I10" s="205"/>
      <c r="J10" s="478" t="s">
        <v>17</v>
      </c>
      <c r="K10" s="478"/>
      <c r="L10" s="478"/>
      <c r="M10" s="478"/>
      <c r="N10" s="478"/>
      <c r="O10" s="478"/>
      <c r="P10" s="478"/>
      <c r="Q10" s="185"/>
      <c r="R10" s="253"/>
      <c r="S10" s="254"/>
      <c r="T10" s="254"/>
      <c r="U10" s="254"/>
      <c r="V10" s="249"/>
      <c r="W10" s="249"/>
      <c r="X10" s="249"/>
      <c r="Y10" s="249"/>
      <c r="Z10" s="185"/>
      <c r="AA10" s="253"/>
      <c r="AB10" s="254"/>
      <c r="AC10" s="73"/>
      <c r="AD10" s="73"/>
      <c r="AE10" s="73"/>
    </row>
    <row r="11" spans="1:31" ht="13.5" thickBot="1">
      <c r="A11" s="249"/>
      <c r="B11" s="250" t="s">
        <v>101</v>
      </c>
      <c r="C11" s="250" t="s">
        <v>102</v>
      </c>
      <c r="D11" s="250" t="s">
        <v>103</v>
      </c>
      <c r="E11" s="250" t="s">
        <v>104</v>
      </c>
      <c r="F11" s="250" t="s">
        <v>105</v>
      </c>
      <c r="G11" s="250" t="s">
        <v>106</v>
      </c>
      <c r="H11" s="189" t="s">
        <v>107</v>
      </c>
      <c r="I11" s="194"/>
      <c r="J11" s="250" t="s">
        <v>101</v>
      </c>
      <c r="K11" s="250" t="s">
        <v>102</v>
      </c>
      <c r="L11" s="250" t="s">
        <v>103</v>
      </c>
      <c r="M11" s="250" t="s">
        <v>104</v>
      </c>
      <c r="N11" s="250" t="s">
        <v>105</v>
      </c>
      <c r="O11" s="250" t="s">
        <v>106</v>
      </c>
      <c r="P11" s="189" t="s">
        <v>107</v>
      </c>
      <c r="Q11" s="190"/>
      <c r="R11" s="253"/>
      <c r="S11" s="254"/>
      <c r="T11" s="254"/>
      <c r="U11" s="254"/>
      <c r="V11" s="249"/>
      <c r="W11" s="249"/>
      <c r="X11" s="249"/>
      <c r="Y11" s="249"/>
      <c r="Z11" s="190"/>
      <c r="AA11" s="253"/>
      <c r="AB11" s="254"/>
      <c r="AC11" s="73"/>
      <c r="AD11" s="73"/>
      <c r="AE11" s="73"/>
    </row>
    <row r="12" spans="1:31" ht="12.75">
      <c r="A12" s="249"/>
      <c r="B12" s="251" t="s">
        <v>108</v>
      </c>
      <c r="C12" s="251" t="s">
        <v>108</v>
      </c>
      <c r="D12" s="251" t="s">
        <v>108</v>
      </c>
      <c r="E12" s="251" t="s">
        <v>108</v>
      </c>
      <c r="F12" s="251" t="s">
        <v>108</v>
      </c>
      <c r="G12" s="251" t="s">
        <v>108</v>
      </c>
      <c r="H12" s="193">
        <v>1</v>
      </c>
      <c r="I12" s="194"/>
      <c r="J12" s="251" t="s">
        <v>108</v>
      </c>
      <c r="K12" s="251" t="s">
        <v>108</v>
      </c>
      <c r="L12" s="251">
        <v>1</v>
      </c>
      <c r="M12" s="251">
        <v>2</v>
      </c>
      <c r="N12" s="251">
        <v>3</v>
      </c>
      <c r="O12" s="251">
        <v>4</v>
      </c>
      <c r="P12" s="193">
        <v>5</v>
      </c>
      <c r="Q12" s="190"/>
      <c r="R12" s="253"/>
      <c r="S12" s="254"/>
      <c r="T12" s="254"/>
      <c r="U12" s="254"/>
      <c r="V12" s="249"/>
      <c r="W12" s="249"/>
      <c r="X12" s="249"/>
      <c r="Y12" s="249"/>
      <c r="Z12" s="190"/>
      <c r="AA12" s="253"/>
      <c r="AB12" s="254"/>
      <c r="AC12" s="73"/>
      <c r="AD12" s="73"/>
      <c r="AE12" s="73"/>
    </row>
    <row r="13" spans="1:31" ht="12.75">
      <c r="A13" s="249"/>
      <c r="B13" s="252">
        <v>2</v>
      </c>
      <c r="C13" s="252">
        <v>3</v>
      </c>
      <c r="D13" s="252">
        <v>4</v>
      </c>
      <c r="E13" s="252">
        <v>5</v>
      </c>
      <c r="F13" s="252">
        <v>6</v>
      </c>
      <c r="G13" s="252">
        <v>7</v>
      </c>
      <c r="H13" s="197">
        <v>8</v>
      </c>
      <c r="I13" s="194"/>
      <c r="J13" s="252">
        <v>6</v>
      </c>
      <c r="K13" s="252">
        <v>7</v>
      </c>
      <c r="L13" s="252">
        <v>8</v>
      </c>
      <c r="M13" s="252">
        <v>9</v>
      </c>
      <c r="N13" s="252">
        <v>10</v>
      </c>
      <c r="O13" s="252">
        <v>11</v>
      </c>
      <c r="P13" s="197">
        <v>12</v>
      </c>
      <c r="Q13" s="190"/>
      <c r="R13" s="253"/>
      <c r="S13" s="254"/>
      <c r="T13" s="254"/>
      <c r="U13" s="254"/>
      <c r="V13" s="249"/>
      <c r="W13" s="249"/>
      <c r="X13" s="249"/>
      <c r="Y13" s="249"/>
      <c r="Z13" s="190"/>
      <c r="AA13" s="253"/>
      <c r="AB13" s="254"/>
      <c r="AC13" s="73"/>
      <c r="AD13" s="73"/>
      <c r="AE13" s="73"/>
    </row>
    <row r="14" spans="1:31" ht="12.75">
      <c r="A14" s="249"/>
      <c r="B14" s="252">
        <v>9</v>
      </c>
      <c r="C14" s="252">
        <v>10</v>
      </c>
      <c r="D14" s="252">
        <v>11</v>
      </c>
      <c r="E14" s="252">
        <v>12</v>
      </c>
      <c r="F14" s="252">
        <v>13</v>
      </c>
      <c r="G14" s="252">
        <v>14</v>
      </c>
      <c r="H14" s="197">
        <v>15</v>
      </c>
      <c r="I14" s="194"/>
      <c r="J14" s="196">
        <v>13</v>
      </c>
      <c r="K14" s="252">
        <v>14</v>
      </c>
      <c r="L14" s="252">
        <v>15</v>
      </c>
      <c r="M14" s="252">
        <v>16</v>
      </c>
      <c r="N14" s="252">
        <v>17</v>
      </c>
      <c r="O14" s="252">
        <v>18</v>
      </c>
      <c r="P14" s="197">
        <v>19</v>
      </c>
      <c r="Q14" s="190"/>
      <c r="R14" s="253"/>
      <c r="S14" s="254"/>
      <c r="T14" s="254"/>
      <c r="U14" s="254"/>
      <c r="V14" s="249"/>
      <c r="W14" s="249"/>
      <c r="X14" s="249"/>
      <c r="Y14" s="249"/>
      <c r="Z14" s="190"/>
      <c r="AA14" s="253"/>
      <c r="AB14" s="254"/>
      <c r="AC14" s="73"/>
      <c r="AD14" s="73"/>
      <c r="AE14" s="73"/>
    </row>
    <row r="15" spans="1:31" ht="12.75">
      <c r="A15" s="249"/>
      <c r="B15" s="252">
        <v>16</v>
      </c>
      <c r="C15" s="252">
        <v>17</v>
      </c>
      <c r="D15" s="252">
        <v>18</v>
      </c>
      <c r="E15" s="252">
        <v>19</v>
      </c>
      <c r="F15" s="252">
        <v>20</v>
      </c>
      <c r="G15" s="252">
        <v>21</v>
      </c>
      <c r="H15" s="197">
        <v>22</v>
      </c>
      <c r="I15" s="194"/>
      <c r="J15" s="252">
        <v>20</v>
      </c>
      <c r="K15" s="252">
        <v>21</v>
      </c>
      <c r="L15" s="252">
        <v>22</v>
      </c>
      <c r="M15" s="252">
        <v>23</v>
      </c>
      <c r="N15" s="252">
        <v>24</v>
      </c>
      <c r="O15" s="196">
        <v>25</v>
      </c>
      <c r="P15" s="197">
        <v>26</v>
      </c>
      <c r="Q15" s="190"/>
      <c r="R15" s="253"/>
      <c r="S15" s="254"/>
      <c r="T15" s="254"/>
      <c r="U15" s="254"/>
      <c r="V15" s="249"/>
      <c r="W15" s="249"/>
      <c r="X15" s="249"/>
      <c r="Y15" s="249"/>
      <c r="Z15" s="190"/>
      <c r="AA15" s="253"/>
      <c r="AB15" s="254"/>
      <c r="AC15" s="73"/>
      <c r="AD15" s="73"/>
      <c r="AE15" s="73"/>
    </row>
    <row r="16" spans="1:31" ht="12.75">
      <c r="A16" s="249"/>
      <c r="B16" s="252">
        <v>23</v>
      </c>
      <c r="C16" s="252">
        <v>24</v>
      </c>
      <c r="D16" s="252">
        <v>25</v>
      </c>
      <c r="E16" s="252">
        <v>26</v>
      </c>
      <c r="F16" s="252">
        <v>27</v>
      </c>
      <c r="G16" s="252">
        <v>28</v>
      </c>
      <c r="H16" s="197">
        <v>29</v>
      </c>
      <c r="I16" s="194"/>
      <c r="J16" s="252">
        <v>27</v>
      </c>
      <c r="K16" s="252">
        <v>28</v>
      </c>
      <c r="L16" s="252">
        <v>29</v>
      </c>
      <c r="M16" s="252">
        <v>30</v>
      </c>
      <c r="N16" s="198" t="s">
        <v>108</v>
      </c>
      <c r="O16" s="199" t="s">
        <v>108</v>
      </c>
      <c r="P16" s="200" t="s">
        <v>108</v>
      </c>
      <c r="Q16" s="190"/>
      <c r="R16" s="253"/>
      <c r="S16" s="254"/>
      <c r="T16" s="254"/>
      <c r="U16" s="254"/>
      <c r="V16" s="249"/>
      <c r="W16" s="249"/>
      <c r="X16" s="249"/>
      <c r="Y16" s="249"/>
      <c r="Z16" s="190"/>
      <c r="AA16" s="253"/>
      <c r="AB16" s="254"/>
      <c r="AC16" s="73"/>
      <c r="AD16" s="73"/>
      <c r="AE16" s="73"/>
    </row>
    <row r="17" spans="1:31" ht="12.75">
      <c r="A17" s="249"/>
      <c r="B17" s="252">
        <v>30</v>
      </c>
      <c r="C17" s="252">
        <v>31</v>
      </c>
      <c r="D17" s="201" t="s">
        <v>108</v>
      </c>
      <c r="E17" s="201" t="s">
        <v>108</v>
      </c>
      <c r="F17" s="201" t="s">
        <v>108</v>
      </c>
      <c r="G17" s="201" t="s">
        <v>108</v>
      </c>
      <c r="H17" s="202" t="s">
        <v>108</v>
      </c>
      <c r="I17" s="194"/>
      <c r="J17" s="205"/>
      <c r="K17" s="205"/>
      <c r="L17" s="205"/>
      <c r="M17" s="205"/>
      <c r="N17" s="205"/>
      <c r="O17" s="205"/>
      <c r="P17" s="194"/>
      <c r="Q17" s="190"/>
      <c r="R17" s="253"/>
      <c r="S17" s="254"/>
      <c r="T17" s="254"/>
      <c r="U17" s="254"/>
      <c r="V17" s="249"/>
      <c r="W17" s="249"/>
      <c r="X17" s="249"/>
      <c r="Y17" s="249"/>
      <c r="Z17" s="190"/>
      <c r="AA17" s="253"/>
      <c r="AB17" s="254"/>
      <c r="AC17" s="73"/>
      <c r="AD17" s="73"/>
      <c r="AE17" s="73"/>
    </row>
    <row r="18" spans="1:31" ht="12.75">
      <c r="A18" s="249"/>
      <c r="B18" s="201"/>
      <c r="C18" s="201"/>
      <c r="D18" s="201"/>
      <c r="E18" s="201"/>
      <c r="F18" s="201"/>
      <c r="G18" s="201"/>
      <c r="H18" s="202"/>
      <c r="I18" s="194"/>
      <c r="J18" s="205"/>
      <c r="K18" s="205"/>
      <c r="L18" s="205"/>
      <c r="M18" s="205"/>
      <c r="N18" s="205"/>
      <c r="O18" s="205"/>
      <c r="P18" s="205"/>
      <c r="Q18" s="255"/>
      <c r="R18" s="253"/>
      <c r="S18" s="253"/>
      <c r="T18" s="253"/>
      <c r="U18" s="253"/>
      <c r="V18" s="185"/>
      <c r="W18" s="185"/>
      <c r="X18" s="185"/>
      <c r="Y18" s="255"/>
      <c r="Z18" s="255"/>
      <c r="AA18" s="253"/>
      <c r="AB18" s="253"/>
      <c r="AC18" s="73"/>
      <c r="AD18" s="73"/>
      <c r="AE18" s="73"/>
    </row>
    <row r="19" spans="1:31" ht="13.5" thickBot="1">
      <c r="A19" s="249"/>
      <c r="B19" s="478" t="s">
        <v>18</v>
      </c>
      <c r="C19" s="478"/>
      <c r="D19" s="478"/>
      <c r="E19" s="478"/>
      <c r="F19" s="478"/>
      <c r="G19" s="478"/>
      <c r="H19" s="478"/>
      <c r="I19" s="205"/>
      <c r="J19" s="478" t="s">
        <v>19</v>
      </c>
      <c r="K19" s="478"/>
      <c r="L19" s="478"/>
      <c r="M19" s="478"/>
      <c r="N19" s="478"/>
      <c r="O19" s="478"/>
      <c r="P19" s="478"/>
      <c r="Q19" s="185"/>
      <c r="R19" s="253"/>
      <c r="S19" s="254"/>
      <c r="T19" s="254"/>
      <c r="U19" s="254"/>
      <c r="V19" s="249"/>
      <c r="W19" s="249"/>
      <c r="X19" s="249"/>
      <c r="Y19" s="249"/>
      <c r="Z19" s="185"/>
      <c r="AA19" s="253"/>
      <c r="AB19" s="254"/>
      <c r="AC19" s="73"/>
      <c r="AD19" s="73"/>
      <c r="AE19" s="73"/>
    </row>
    <row r="20" spans="1:31" ht="13.5" thickBot="1">
      <c r="A20" s="249"/>
      <c r="B20" s="250" t="s">
        <v>101</v>
      </c>
      <c r="C20" s="250" t="s">
        <v>102</v>
      </c>
      <c r="D20" s="250" t="s">
        <v>103</v>
      </c>
      <c r="E20" s="250" t="s">
        <v>104</v>
      </c>
      <c r="F20" s="250" t="s">
        <v>105</v>
      </c>
      <c r="G20" s="250" t="s">
        <v>106</v>
      </c>
      <c r="H20" s="189" t="s">
        <v>107</v>
      </c>
      <c r="I20" s="194"/>
      <c r="J20" s="250" t="s">
        <v>101</v>
      </c>
      <c r="K20" s="250" t="s">
        <v>102</v>
      </c>
      <c r="L20" s="250" t="s">
        <v>103</v>
      </c>
      <c r="M20" s="250" t="s">
        <v>104</v>
      </c>
      <c r="N20" s="250" t="s">
        <v>105</v>
      </c>
      <c r="O20" s="250" t="s">
        <v>106</v>
      </c>
      <c r="P20" s="189" t="s">
        <v>107</v>
      </c>
      <c r="Q20" s="190"/>
      <c r="R20" s="253"/>
      <c r="S20" s="254"/>
      <c r="T20" s="254"/>
      <c r="U20" s="254"/>
      <c r="V20" s="249"/>
      <c r="W20" s="249"/>
      <c r="X20" s="249"/>
      <c r="Y20" s="249"/>
      <c r="Z20" s="190"/>
      <c r="AA20" s="253"/>
      <c r="AB20" s="254"/>
      <c r="AC20" s="73"/>
      <c r="AD20" s="73"/>
      <c r="AE20" s="73"/>
    </row>
    <row r="21" spans="1:31" ht="12.75">
      <c r="A21" s="249"/>
      <c r="B21" s="251" t="s">
        <v>108</v>
      </c>
      <c r="C21" s="251" t="s">
        <v>108</v>
      </c>
      <c r="D21" s="251" t="s">
        <v>108</v>
      </c>
      <c r="E21" s="251" t="s">
        <v>108</v>
      </c>
      <c r="F21" s="207">
        <v>1</v>
      </c>
      <c r="G21" s="251">
        <v>2</v>
      </c>
      <c r="H21" s="193">
        <v>3</v>
      </c>
      <c r="I21" s="194"/>
      <c r="J21" s="256">
        <v>1</v>
      </c>
      <c r="K21" s="207">
        <v>2</v>
      </c>
      <c r="L21" s="251">
        <v>3</v>
      </c>
      <c r="M21" s="251">
        <v>4</v>
      </c>
      <c r="N21" s="251">
        <v>5</v>
      </c>
      <c r="O21" s="251">
        <v>6</v>
      </c>
      <c r="P21" s="193">
        <v>7</v>
      </c>
      <c r="Q21" s="190"/>
      <c r="R21" s="253"/>
      <c r="S21" s="254"/>
      <c r="T21" s="254"/>
      <c r="U21" s="254"/>
      <c r="V21" s="249"/>
      <c r="W21" s="249"/>
      <c r="X21" s="249"/>
      <c r="Y21" s="249"/>
      <c r="Z21" s="190"/>
      <c r="AA21" s="253"/>
      <c r="AB21" s="254"/>
      <c r="AC21" s="73"/>
      <c r="AD21" s="73"/>
      <c r="AE21" s="73"/>
    </row>
    <row r="22" spans="1:31" ht="12.75">
      <c r="A22" s="249"/>
      <c r="B22" s="252">
        <v>4</v>
      </c>
      <c r="C22" s="252">
        <v>5</v>
      </c>
      <c r="D22" s="252">
        <v>6</v>
      </c>
      <c r="E22" s="252">
        <v>7</v>
      </c>
      <c r="F22" s="252">
        <v>8</v>
      </c>
      <c r="G22" s="252">
        <v>9</v>
      </c>
      <c r="H22" s="197">
        <v>10</v>
      </c>
      <c r="I22" s="194"/>
      <c r="J22" s="252">
        <v>8</v>
      </c>
      <c r="K22" s="252">
        <v>9</v>
      </c>
      <c r="L22" s="252">
        <v>10</v>
      </c>
      <c r="M22" s="252">
        <v>11</v>
      </c>
      <c r="N22" s="252">
        <v>12</v>
      </c>
      <c r="O22" s="252">
        <v>13</v>
      </c>
      <c r="P22" s="197">
        <v>14</v>
      </c>
      <c r="Q22" s="190"/>
      <c r="R22" s="253"/>
      <c r="S22" s="254"/>
      <c r="T22" s="254"/>
      <c r="U22" s="254"/>
      <c r="V22" s="249"/>
      <c r="W22" s="249"/>
      <c r="X22" s="249"/>
      <c r="Y22" s="249"/>
      <c r="Z22" s="190"/>
      <c r="AA22" s="253"/>
      <c r="AB22" s="254"/>
      <c r="AC22" s="73"/>
      <c r="AD22" s="73"/>
      <c r="AE22" s="73"/>
    </row>
    <row r="23" spans="1:31" ht="12.75">
      <c r="A23" s="249"/>
      <c r="B23" s="252">
        <v>11</v>
      </c>
      <c r="C23" s="252">
        <v>12</v>
      </c>
      <c r="D23" s="252">
        <v>13</v>
      </c>
      <c r="E23" s="252">
        <v>14</v>
      </c>
      <c r="F23" s="252">
        <v>15</v>
      </c>
      <c r="G23" s="252">
        <v>16</v>
      </c>
      <c r="H23" s="197">
        <v>17</v>
      </c>
      <c r="I23" s="194"/>
      <c r="J23" s="252">
        <v>15</v>
      </c>
      <c r="K23" s="252">
        <v>16</v>
      </c>
      <c r="L23" s="252">
        <v>17</v>
      </c>
      <c r="M23" s="252">
        <v>18</v>
      </c>
      <c r="N23" s="252">
        <v>19</v>
      </c>
      <c r="O23" s="252">
        <v>20</v>
      </c>
      <c r="P23" s="197">
        <v>21</v>
      </c>
      <c r="Q23" s="190"/>
      <c r="R23" s="253"/>
      <c r="S23" s="254"/>
      <c r="T23" s="254"/>
      <c r="U23" s="254"/>
      <c r="V23" s="249"/>
      <c r="W23" s="249"/>
      <c r="X23" s="249"/>
      <c r="Y23" s="249"/>
      <c r="Z23" s="190"/>
      <c r="AA23" s="253"/>
      <c r="AB23" s="254"/>
      <c r="AC23" s="73"/>
      <c r="AD23" s="73"/>
      <c r="AE23" s="73"/>
    </row>
    <row r="24" spans="1:31" ht="12.75">
      <c r="A24" s="249"/>
      <c r="B24" s="252">
        <v>18</v>
      </c>
      <c r="C24" s="252">
        <v>19</v>
      </c>
      <c r="D24" s="252">
        <v>20</v>
      </c>
      <c r="E24" s="252">
        <v>21</v>
      </c>
      <c r="F24" s="252">
        <v>22</v>
      </c>
      <c r="G24" s="252">
        <v>23</v>
      </c>
      <c r="H24" s="197">
        <v>24</v>
      </c>
      <c r="I24" s="194"/>
      <c r="J24" s="252">
        <v>22</v>
      </c>
      <c r="K24" s="252">
        <v>23</v>
      </c>
      <c r="L24" s="252">
        <v>24</v>
      </c>
      <c r="M24" s="252">
        <v>25</v>
      </c>
      <c r="N24" s="252">
        <v>26</v>
      </c>
      <c r="O24" s="252">
        <v>27</v>
      </c>
      <c r="P24" s="197">
        <v>28</v>
      </c>
      <c r="Q24" s="190"/>
      <c r="R24" s="253"/>
      <c r="S24" s="254"/>
      <c r="T24" s="254"/>
      <c r="U24" s="254"/>
      <c r="V24" s="249"/>
      <c r="W24" s="249"/>
      <c r="X24" s="249"/>
      <c r="Y24" s="249"/>
      <c r="Z24" s="190"/>
      <c r="AA24" s="253"/>
      <c r="AB24" s="254"/>
      <c r="AC24" s="73"/>
      <c r="AD24" s="73"/>
      <c r="AE24" s="73"/>
    </row>
    <row r="25" spans="1:31" ht="12.75">
      <c r="A25" s="249"/>
      <c r="B25" s="252">
        <v>25</v>
      </c>
      <c r="C25" s="252">
        <v>26</v>
      </c>
      <c r="D25" s="252">
        <v>27</v>
      </c>
      <c r="E25" s="252">
        <v>28</v>
      </c>
      <c r="F25" s="252">
        <v>29</v>
      </c>
      <c r="G25" s="252">
        <v>30</v>
      </c>
      <c r="H25" s="197">
        <v>31</v>
      </c>
      <c r="I25" s="194"/>
      <c r="J25" s="252">
        <v>29</v>
      </c>
      <c r="K25" s="252">
        <v>30</v>
      </c>
      <c r="L25" s="198" t="s">
        <v>108</v>
      </c>
      <c r="M25" s="199" t="s">
        <v>108</v>
      </c>
      <c r="N25" s="199" t="s">
        <v>108</v>
      </c>
      <c r="O25" s="199" t="s">
        <v>108</v>
      </c>
      <c r="P25" s="200" t="s">
        <v>108</v>
      </c>
      <c r="Q25" s="190"/>
      <c r="R25" s="253"/>
      <c r="S25" s="254"/>
      <c r="T25" s="254"/>
      <c r="U25" s="254"/>
      <c r="V25" s="249"/>
      <c r="W25" s="249"/>
      <c r="X25" s="249"/>
      <c r="Y25" s="249"/>
      <c r="Z25" s="190"/>
      <c r="AA25" s="253"/>
      <c r="AB25" s="254"/>
      <c r="AC25" s="73"/>
      <c r="AD25" s="73"/>
      <c r="AE25" s="73"/>
    </row>
    <row r="26" spans="1:31" ht="12.75">
      <c r="A26" s="254"/>
      <c r="B26" s="203"/>
      <c r="C26" s="203"/>
      <c r="D26" s="203"/>
      <c r="E26" s="203"/>
      <c r="F26" s="203"/>
      <c r="G26" s="203"/>
      <c r="H26" s="203"/>
      <c r="I26" s="194"/>
      <c r="J26" s="205"/>
      <c r="K26" s="205"/>
      <c r="L26" s="205"/>
      <c r="M26" s="205"/>
      <c r="N26" s="205"/>
      <c r="O26" s="205"/>
      <c r="P26" s="194"/>
      <c r="Q26" s="190"/>
      <c r="R26" s="253"/>
      <c r="S26" s="253" t="s">
        <v>108</v>
      </c>
      <c r="T26" s="253" t="s">
        <v>108</v>
      </c>
      <c r="U26" s="253" t="s">
        <v>108</v>
      </c>
      <c r="V26" s="185" t="s">
        <v>108</v>
      </c>
      <c r="W26" s="185" t="s">
        <v>108</v>
      </c>
      <c r="X26" s="185" t="s">
        <v>108</v>
      </c>
      <c r="Y26" s="255" t="s">
        <v>108</v>
      </c>
      <c r="Z26" s="255"/>
      <c r="AA26" s="253"/>
      <c r="AB26" s="253" t="s">
        <v>108</v>
      </c>
      <c r="AC26" s="73"/>
      <c r="AD26" s="73"/>
      <c r="AE26" s="73"/>
    </row>
    <row r="27" spans="1:31" ht="13.5" thickBot="1">
      <c r="A27" s="254"/>
      <c r="B27" s="478" t="s">
        <v>20</v>
      </c>
      <c r="C27" s="478"/>
      <c r="D27" s="478"/>
      <c r="E27" s="478"/>
      <c r="F27" s="478"/>
      <c r="G27" s="478"/>
      <c r="H27" s="478"/>
      <c r="I27" s="194"/>
      <c r="J27" s="478" t="s">
        <v>21</v>
      </c>
      <c r="K27" s="478"/>
      <c r="L27" s="478"/>
      <c r="M27" s="478"/>
      <c r="N27" s="478"/>
      <c r="O27" s="478"/>
      <c r="P27" s="478"/>
      <c r="Q27" s="190"/>
      <c r="R27" s="253"/>
      <c r="S27" s="253"/>
      <c r="T27" s="253"/>
      <c r="U27" s="253"/>
      <c r="V27" s="185"/>
      <c r="W27" s="185"/>
      <c r="X27" s="185"/>
      <c r="Y27" s="255"/>
      <c r="Z27" s="255"/>
      <c r="AA27" s="253"/>
      <c r="AB27" s="253"/>
      <c r="AC27" s="73"/>
      <c r="AD27" s="73"/>
      <c r="AE27" s="73"/>
    </row>
    <row r="28" spans="1:31" ht="13.5" thickBot="1">
      <c r="A28" s="249"/>
      <c r="B28" s="250" t="s">
        <v>101</v>
      </c>
      <c r="C28" s="250" t="s">
        <v>102</v>
      </c>
      <c r="D28" s="250" t="s">
        <v>103</v>
      </c>
      <c r="E28" s="250" t="s">
        <v>104</v>
      </c>
      <c r="F28" s="250" t="s">
        <v>105</v>
      </c>
      <c r="G28" s="250" t="s">
        <v>106</v>
      </c>
      <c r="H28" s="189" t="s">
        <v>107</v>
      </c>
      <c r="I28" s="205"/>
      <c r="J28" s="250" t="s">
        <v>101</v>
      </c>
      <c r="K28" s="250" t="s">
        <v>102</v>
      </c>
      <c r="L28" s="250" t="s">
        <v>103</v>
      </c>
      <c r="M28" s="250" t="s">
        <v>104</v>
      </c>
      <c r="N28" s="250" t="s">
        <v>105</v>
      </c>
      <c r="O28" s="250" t="s">
        <v>106</v>
      </c>
      <c r="P28" s="189" t="s">
        <v>107</v>
      </c>
      <c r="Q28" s="185"/>
      <c r="R28" s="253"/>
      <c r="S28" s="254"/>
      <c r="T28" s="254"/>
      <c r="U28" s="254"/>
      <c r="V28" s="249"/>
      <c r="W28" s="249"/>
      <c r="X28" s="249"/>
      <c r="Y28" s="249"/>
      <c r="Z28" s="185"/>
      <c r="AA28" s="253"/>
      <c r="AB28" s="254"/>
      <c r="AC28" s="73"/>
      <c r="AD28" s="73"/>
      <c r="AE28" s="73"/>
    </row>
    <row r="29" spans="1:31" ht="12.75">
      <c r="A29" s="249"/>
      <c r="B29" s="251" t="s">
        <v>108</v>
      </c>
      <c r="C29" s="251" t="s">
        <v>108</v>
      </c>
      <c r="D29" s="251">
        <v>1</v>
      </c>
      <c r="E29" s="251">
        <v>2</v>
      </c>
      <c r="F29" s="251">
        <v>3</v>
      </c>
      <c r="G29" s="251">
        <v>4</v>
      </c>
      <c r="H29" s="193">
        <v>5</v>
      </c>
      <c r="I29" s="194"/>
      <c r="J29" s="251" t="s">
        <v>108</v>
      </c>
      <c r="K29" s="251" t="s">
        <v>108</v>
      </c>
      <c r="L29" s="251" t="s">
        <v>108</v>
      </c>
      <c r="M29" s="251" t="s">
        <v>108</v>
      </c>
      <c r="N29" s="251" t="s">
        <v>108</v>
      </c>
      <c r="O29" s="251">
        <v>1</v>
      </c>
      <c r="P29" s="193">
        <v>2</v>
      </c>
      <c r="Q29" s="190"/>
      <c r="R29" s="253"/>
      <c r="S29" s="254"/>
      <c r="T29" s="254"/>
      <c r="U29" s="254"/>
      <c r="V29" s="249"/>
      <c r="W29" s="249"/>
      <c r="X29" s="249"/>
      <c r="Y29" s="249"/>
      <c r="Z29" s="190"/>
      <c r="AA29" s="253"/>
      <c r="AB29" s="254"/>
      <c r="AC29" s="73"/>
      <c r="AD29" s="73"/>
      <c r="AE29" s="73"/>
    </row>
    <row r="30" spans="1:31" ht="12.75">
      <c r="A30" s="254"/>
      <c r="B30" s="252">
        <v>6</v>
      </c>
      <c r="C30" s="252">
        <v>7</v>
      </c>
      <c r="D30" s="252">
        <v>8</v>
      </c>
      <c r="E30" s="252">
        <v>9</v>
      </c>
      <c r="F30" s="252">
        <v>10</v>
      </c>
      <c r="G30" s="252">
        <v>11</v>
      </c>
      <c r="H30" s="197">
        <v>12</v>
      </c>
      <c r="I30" s="194"/>
      <c r="J30" s="252">
        <v>3</v>
      </c>
      <c r="K30" s="252">
        <v>4</v>
      </c>
      <c r="L30" s="252">
        <v>5</v>
      </c>
      <c r="M30" s="252">
        <v>6</v>
      </c>
      <c r="N30" s="252">
        <v>7</v>
      </c>
      <c r="O30" s="252">
        <v>8</v>
      </c>
      <c r="P30" s="197">
        <v>9</v>
      </c>
      <c r="Q30" s="190"/>
      <c r="R30" s="253"/>
      <c r="S30" s="254"/>
      <c r="T30" s="254"/>
      <c r="U30" s="254"/>
      <c r="V30" s="249"/>
      <c r="W30" s="249"/>
      <c r="X30" s="249"/>
      <c r="Y30" s="249"/>
      <c r="Z30" s="190"/>
      <c r="AA30" s="253"/>
      <c r="AB30" s="254"/>
      <c r="AC30" s="73"/>
      <c r="AD30" s="73"/>
      <c r="AE30" s="73"/>
    </row>
    <row r="31" spans="1:31" ht="12.75">
      <c r="A31" s="254"/>
      <c r="B31" s="252">
        <v>13</v>
      </c>
      <c r="C31" s="252">
        <v>14</v>
      </c>
      <c r="D31" s="252">
        <v>15</v>
      </c>
      <c r="E31" s="252">
        <v>16</v>
      </c>
      <c r="F31" s="252">
        <v>17</v>
      </c>
      <c r="G31" s="252">
        <v>18</v>
      </c>
      <c r="H31" s="197">
        <v>19</v>
      </c>
      <c r="I31" s="194"/>
      <c r="J31" s="252">
        <v>10</v>
      </c>
      <c r="K31" s="252">
        <v>11</v>
      </c>
      <c r="L31" s="252">
        <v>12</v>
      </c>
      <c r="M31" s="252">
        <v>13</v>
      </c>
      <c r="N31" s="252">
        <v>14</v>
      </c>
      <c r="O31" s="196">
        <v>15</v>
      </c>
      <c r="P31" s="197">
        <v>16</v>
      </c>
      <c r="Q31" s="190"/>
      <c r="R31" s="253"/>
      <c r="S31" s="254"/>
      <c r="T31" s="254"/>
      <c r="U31" s="254"/>
      <c r="V31" s="249"/>
      <c r="W31" s="249"/>
      <c r="X31" s="249"/>
      <c r="Y31" s="249"/>
      <c r="Z31" s="190"/>
      <c r="AA31" s="253"/>
      <c r="AB31" s="254"/>
      <c r="AC31" s="73"/>
      <c r="AD31" s="73"/>
      <c r="AE31" s="73"/>
    </row>
    <row r="32" spans="1:31" ht="12.75">
      <c r="A32" s="254"/>
      <c r="B32" s="252">
        <v>20</v>
      </c>
      <c r="C32" s="252">
        <v>21</v>
      </c>
      <c r="D32" s="252">
        <v>22</v>
      </c>
      <c r="E32" s="252">
        <v>23</v>
      </c>
      <c r="F32" s="252">
        <v>24</v>
      </c>
      <c r="G32" s="252">
        <v>25</v>
      </c>
      <c r="H32" s="197">
        <v>26</v>
      </c>
      <c r="I32" s="194"/>
      <c r="J32" s="252">
        <v>17</v>
      </c>
      <c r="K32" s="252">
        <v>18</v>
      </c>
      <c r="L32" s="252">
        <v>19</v>
      </c>
      <c r="M32" s="252">
        <v>20</v>
      </c>
      <c r="N32" s="252">
        <v>21</v>
      </c>
      <c r="O32" s="252">
        <v>22</v>
      </c>
      <c r="P32" s="197">
        <v>23</v>
      </c>
      <c r="Q32" s="190"/>
      <c r="R32" s="253"/>
      <c r="S32" s="254"/>
      <c r="T32" s="254"/>
      <c r="U32" s="254"/>
      <c r="V32" s="249"/>
      <c r="W32" s="249"/>
      <c r="X32" s="249"/>
      <c r="Y32" s="249"/>
      <c r="Z32" s="190"/>
      <c r="AA32" s="253"/>
      <c r="AB32" s="254"/>
      <c r="AC32" s="73"/>
      <c r="AD32" s="73"/>
      <c r="AE32" s="73"/>
    </row>
    <row r="33" spans="1:31" ht="12.75">
      <c r="A33" s="254"/>
      <c r="B33" s="252">
        <v>27</v>
      </c>
      <c r="C33" s="252">
        <v>28</v>
      </c>
      <c r="D33" s="252">
        <v>29</v>
      </c>
      <c r="E33" s="252">
        <v>30</v>
      </c>
      <c r="F33" s="252">
        <v>31</v>
      </c>
      <c r="G33" s="198" t="s">
        <v>108</v>
      </c>
      <c r="H33" s="200" t="s">
        <v>108</v>
      </c>
      <c r="I33" s="206"/>
      <c r="J33" s="252">
        <v>24</v>
      </c>
      <c r="K33" s="252">
        <v>25</v>
      </c>
      <c r="L33" s="252">
        <v>26</v>
      </c>
      <c r="M33" s="252">
        <v>27</v>
      </c>
      <c r="N33" s="252">
        <v>28</v>
      </c>
      <c r="O33" s="252">
        <v>29</v>
      </c>
      <c r="P33" s="197">
        <v>30</v>
      </c>
      <c r="Q33" s="190"/>
      <c r="R33" s="253"/>
      <c r="S33" s="254"/>
      <c r="T33" s="254"/>
      <c r="U33" s="254"/>
      <c r="V33" s="249"/>
      <c r="W33" s="249"/>
      <c r="X33" s="249"/>
      <c r="Y33" s="249"/>
      <c r="Z33" s="190"/>
      <c r="AA33" s="253"/>
      <c r="AB33" s="254"/>
      <c r="AC33" s="73"/>
      <c r="AD33" s="73"/>
      <c r="AE33" s="73"/>
    </row>
    <row r="34" spans="1:31" ht="12.75">
      <c r="A34" s="254"/>
      <c r="B34" s="260"/>
      <c r="C34" s="260"/>
      <c r="D34" s="260"/>
      <c r="E34" s="260"/>
      <c r="F34" s="203"/>
      <c r="G34" s="260"/>
      <c r="H34" s="260"/>
      <c r="I34" s="206"/>
      <c r="J34" s="252">
        <v>31</v>
      </c>
      <c r="K34" s="198" t="s">
        <v>108</v>
      </c>
      <c r="L34" s="199" t="s">
        <v>108</v>
      </c>
      <c r="M34" s="201" t="s">
        <v>108</v>
      </c>
      <c r="N34" s="201" t="s">
        <v>108</v>
      </c>
      <c r="O34" s="201" t="s">
        <v>108</v>
      </c>
      <c r="P34" s="202" t="s">
        <v>108</v>
      </c>
      <c r="Q34" s="190"/>
      <c r="R34" s="253"/>
      <c r="S34" s="254"/>
      <c r="T34" s="254"/>
      <c r="U34" s="254"/>
      <c r="V34" s="249"/>
      <c r="W34" s="249"/>
      <c r="X34" s="249"/>
      <c r="Y34" s="249"/>
      <c r="Z34" s="190"/>
      <c r="AA34" s="253"/>
      <c r="AB34" s="254"/>
      <c r="AC34" s="73"/>
      <c r="AD34" s="73"/>
      <c r="AE34" s="73"/>
    </row>
    <row r="35" spans="1:31" ht="12.75">
      <c r="A35" s="254"/>
      <c r="B35" s="205" t="s">
        <v>108</v>
      </c>
      <c r="C35" s="205" t="s">
        <v>108</v>
      </c>
      <c r="D35" s="205" t="s">
        <v>108</v>
      </c>
      <c r="E35" s="205" t="s">
        <v>108</v>
      </c>
      <c r="F35" s="201" t="s">
        <v>108</v>
      </c>
      <c r="G35" s="201" t="s">
        <v>108</v>
      </c>
      <c r="H35" s="202" t="s">
        <v>108</v>
      </c>
      <c r="I35" s="194"/>
      <c r="J35" s="194"/>
      <c r="K35" s="194"/>
      <c r="L35" s="194"/>
      <c r="M35" s="194"/>
      <c r="N35" s="194"/>
      <c r="O35" s="194"/>
      <c r="P35" s="194"/>
      <c r="Q35" s="190"/>
      <c r="R35" s="253"/>
      <c r="S35" s="253" t="s">
        <v>108</v>
      </c>
      <c r="T35" s="253" t="s">
        <v>108</v>
      </c>
      <c r="U35" s="253" t="s">
        <v>108</v>
      </c>
      <c r="V35" s="185" t="s">
        <v>108</v>
      </c>
      <c r="W35" s="185" t="s">
        <v>108</v>
      </c>
      <c r="X35" s="185" t="s">
        <v>108</v>
      </c>
      <c r="Y35" s="255" t="s">
        <v>108</v>
      </c>
      <c r="Z35" s="255"/>
      <c r="AA35" s="253"/>
      <c r="AB35" s="254"/>
      <c r="AC35" s="73"/>
      <c r="AD35" s="73"/>
      <c r="AE35" s="73"/>
    </row>
    <row r="36" spans="1:31" ht="13.5" thickBot="1">
      <c r="A36" s="254"/>
      <c r="B36" s="478" t="s">
        <v>22</v>
      </c>
      <c r="C36" s="478"/>
      <c r="D36" s="478"/>
      <c r="E36" s="478"/>
      <c r="F36" s="478"/>
      <c r="G36" s="478"/>
      <c r="H36" s="478"/>
      <c r="I36" s="194"/>
      <c r="J36" s="480" t="s">
        <v>23</v>
      </c>
      <c r="K36" s="480"/>
      <c r="L36" s="480"/>
      <c r="M36" s="480"/>
      <c r="N36" s="480"/>
      <c r="O36" s="480"/>
      <c r="P36" s="480"/>
      <c r="Q36" s="255"/>
      <c r="R36" s="253"/>
      <c r="S36" s="253"/>
      <c r="T36" s="253"/>
      <c r="U36" s="253"/>
      <c r="V36" s="185"/>
      <c r="W36" s="185"/>
      <c r="X36" s="185"/>
      <c r="Y36" s="255"/>
      <c r="Z36" s="255"/>
      <c r="AA36" s="253"/>
      <c r="AB36" s="253"/>
      <c r="AC36" s="73"/>
      <c r="AD36" s="73"/>
      <c r="AE36" s="73"/>
    </row>
    <row r="37" spans="1:31" ht="13.5" thickBot="1">
      <c r="A37" s="254"/>
      <c r="B37" s="250" t="s">
        <v>101</v>
      </c>
      <c r="C37" s="250" t="s">
        <v>102</v>
      </c>
      <c r="D37" s="250" t="s">
        <v>103</v>
      </c>
      <c r="E37" s="250" t="s">
        <v>104</v>
      </c>
      <c r="F37" s="250" t="s">
        <v>105</v>
      </c>
      <c r="G37" s="250" t="s">
        <v>106</v>
      </c>
      <c r="H37" s="189" t="s">
        <v>107</v>
      </c>
      <c r="I37" s="205"/>
      <c r="J37" s="250" t="s">
        <v>101</v>
      </c>
      <c r="K37" s="250" t="s">
        <v>102</v>
      </c>
      <c r="L37" s="250" t="s">
        <v>103</v>
      </c>
      <c r="M37" s="250" t="s">
        <v>104</v>
      </c>
      <c r="N37" s="250" t="s">
        <v>105</v>
      </c>
      <c r="O37" s="250" t="s">
        <v>106</v>
      </c>
      <c r="P37" s="189" t="s">
        <v>107</v>
      </c>
      <c r="Q37" s="185"/>
      <c r="R37" s="253"/>
      <c r="S37" s="254"/>
      <c r="T37" s="254"/>
      <c r="U37" s="254"/>
      <c r="V37" s="249"/>
      <c r="W37" s="249"/>
      <c r="X37" s="249"/>
      <c r="Y37" s="249"/>
      <c r="Z37" s="185"/>
      <c r="AA37" s="253"/>
      <c r="AB37" s="254"/>
      <c r="AC37" s="73"/>
      <c r="AD37" s="73"/>
      <c r="AE37" s="73"/>
    </row>
    <row r="38" spans="1:31" ht="12.75">
      <c r="A38" s="254"/>
      <c r="B38" s="251" t="s">
        <v>108</v>
      </c>
      <c r="C38" s="251">
        <v>1</v>
      </c>
      <c r="D38" s="251">
        <v>2</v>
      </c>
      <c r="E38" s="251">
        <v>3</v>
      </c>
      <c r="F38" s="251">
        <v>4</v>
      </c>
      <c r="G38" s="251">
        <v>5</v>
      </c>
      <c r="H38" s="193">
        <v>6</v>
      </c>
      <c r="I38" s="194"/>
      <c r="J38" s="251" t="s">
        <v>108</v>
      </c>
      <c r="K38" s="251" t="s">
        <v>108</v>
      </c>
      <c r="L38" s="251" t="s">
        <v>108</v>
      </c>
      <c r="M38" s="251">
        <v>1</v>
      </c>
      <c r="N38" s="251">
        <v>2</v>
      </c>
      <c r="O38" s="251">
        <v>3</v>
      </c>
      <c r="P38" s="193">
        <v>4</v>
      </c>
      <c r="Q38" s="190"/>
      <c r="R38" s="253"/>
      <c r="S38" s="254"/>
      <c r="T38" s="254"/>
      <c r="U38" s="254"/>
      <c r="V38" s="249"/>
      <c r="W38" s="249"/>
      <c r="X38" s="249"/>
      <c r="Y38" s="249"/>
      <c r="Z38" s="190"/>
      <c r="AA38" s="253"/>
      <c r="AB38" s="254"/>
      <c r="AC38" s="73"/>
      <c r="AD38" s="73"/>
      <c r="AE38" s="73"/>
    </row>
    <row r="39" spans="1:31" ht="12.75">
      <c r="A39" s="254"/>
      <c r="B39" s="252">
        <v>7</v>
      </c>
      <c r="C39" s="252">
        <v>8</v>
      </c>
      <c r="D39" s="252">
        <v>9</v>
      </c>
      <c r="E39" s="252">
        <v>10</v>
      </c>
      <c r="F39" s="252">
        <v>11</v>
      </c>
      <c r="G39" s="252">
        <v>12</v>
      </c>
      <c r="H39" s="197">
        <v>13</v>
      </c>
      <c r="I39" s="194"/>
      <c r="J39" s="252">
        <v>5</v>
      </c>
      <c r="K39" s="252">
        <v>6</v>
      </c>
      <c r="L39" s="252">
        <v>7</v>
      </c>
      <c r="M39" s="252">
        <v>8</v>
      </c>
      <c r="N39" s="252">
        <v>9</v>
      </c>
      <c r="O39" s="252">
        <v>10</v>
      </c>
      <c r="P39" s="197">
        <v>11</v>
      </c>
      <c r="Q39" s="190"/>
      <c r="R39" s="253"/>
      <c r="S39" s="254"/>
      <c r="T39" s="254"/>
      <c r="U39" s="254"/>
      <c r="V39" s="249"/>
      <c r="W39" s="249"/>
      <c r="X39" s="249"/>
      <c r="Y39" s="249"/>
      <c r="Z39" s="190"/>
      <c r="AA39" s="253"/>
      <c r="AB39" s="254"/>
      <c r="AC39" s="73"/>
      <c r="AD39" s="73"/>
      <c r="AE39" s="73"/>
    </row>
    <row r="40" spans="1:31" ht="12.75">
      <c r="A40" s="254"/>
      <c r="B40" s="252">
        <v>14</v>
      </c>
      <c r="C40" s="252">
        <v>15</v>
      </c>
      <c r="D40" s="252">
        <v>16</v>
      </c>
      <c r="E40" s="252">
        <v>17</v>
      </c>
      <c r="F40" s="252">
        <v>18</v>
      </c>
      <c r="G40" s="252">
        <v>19</v>
      </c>
      <c r="H40" s="197">
        <v>20</v>
      </c>
      <c r="I40" s="194"/>
      <c r="J40" s="252">
        <v>12</v>
      </c>
      <c r="K40" s="252">
        <v>13</v>
      </c>
      <c r="L40" s="252">
        <v>14</v>
      </c>
      <c r="M40" s="252">
        <v>15</v>
      </c>
      <c r="N40" s="252">
        <v>16</v>
      </c>
      <c r="O40" s="252">
        <v>17</v>
      </c>
      <c r="P40" s="197">
        <v>18</v>
      </c>
      <c r="Q40" s="190"/>
      <c r="R40" s="253"/>
      <c r="S40" s="254"/>
      <c r="T40" s="254"/>
      <c r="U40" s="254"/>
      <c r="V40" s="249"/>
      <c r="W40" s="249"/>
      <c r="X40" s="249"/>
      <c r="Y40" s="249"/>
      <c r="Z40" s="190"/>
      <c r="AA40" s="253"/>
      <c r="AB40" s="254"/>
      <c r="AC40" s="73"/>
      <c r="AD40" s="73"/>
      <c r="AE40" s="73"/>
    </row>
    <row r="41" spans="1:31" ht="12.75">
      <c r="A41" s="254"/>
      <c r="B41" s="252">
        <v>21</v>
      </c>
      <c r="C41" s="252">
        <v>22</v>
      </c>
      <c r="D41" s="252">
        <v>23</v>
      </c>
      <c r="E41" s="252">
        <v>24</v>
      </c>
      <c r="F41" s="252">
        <v>25</v>
      </c>
      <c r="G41" s="252">
        <v>26</v>
      </c>
      <c r="H41" s="197">
        <v>27</v>
      </c>
      <c r="I41" s="194"/>
      <c r="J41" s="252">
        <v>19</v>
      </c>
      <c r="K41" s="252">
        <v>20</v>
      </c>
      <c r="L41" s="252">
        <v>21</v>
      </c>
      <c r="M41" s="252">
        <v>22</v>
      </c>
      <c r="N41" s="252">
        <v>23</v>
      </c>
      <c r="O41" s="252">
        <v>24</v>
      </c>
      <c r="P41" s="197">
        <v>25</v>
      </c>
      <c r="Q41" s="190"/>
      <c r="R41" s="253"/>
      <c r="S41" s="254"/>
      <c r="T41" s="254"/>
      <c r="U41" s="254"/>
      <c r="V41" s="249"/>
      <c r="W41" s="249"/>
      <c r="X41" s="249"/>
      <c r="Y41" s="249"/>
      <c r="Z41" s="190"/>
      <c r="AA41" s="253"/>
      <c r="AB41" s="254"/>
      <c r="AC41" s="73"/>
      <c r="AD41" s="73"/>
      <c r="AE41" s="73"/>
    </row>
    <row r="42" spans="1:31" ht="12.75">
      <c r="A42" s="254"/>
      <c r="B42" s="252">
        <v>28</v>
      </c>
      <c r="C42" s="252">
        <v>29</v>
      </c>
      <c r="D42" s="252">
        <v>30</v>
      </c>
      <c r="E42" s="198" t="s">
        <v>108</v>
      </c>
      <c r="F42" s="199" t="s">
        <v>108</v>
      </c>
      <c r="G42" s="199" t="s">
        <v>108</v>
      </c>
      <c r="H42" s="200" t="s">
        <v>108</v>
      </c>
      <c r="I42" s="194"/>
      <c r="J42" s="252">
        <v>26</v>
      </c>
      <c r="K42" s="252">
        <v>27</v>
      </c>
      <c r="L42" s="252">
        <v>28</v>
      </c>
      <c r="M42" s="252">
        <v>29</v>
      </c>
      <c r="N42" s="252">
        <v>30</v>
      </c>
      <c r="O42" s="252">
        <v>31</v>
      </c>
      <c r="P42" s="211" t="s">
        <v>108</v>
      </c>
      <c r="Q42" s="190"/>
      <c r="R42" s="253"/>
      <c r="S42" s="254"/>
      <c r="T42" s="254"/>
      <c r="U42" s="254"/>
      <c r="V42" s="249"/>
      <c r="W42" s="249"/>
      <c r="X42" s="249"/>
      <c r="Y42" s="249"/>
      <c r="Z42" s="190"/>
      <c r="AA42" s="253"/>
      <c r="AB42" s="254"/>
      <c r="AC42" s="73"/>
      <c r="AD42" s="73"/>
      <c r="AE42" s="73"/>
    </row>
    <row r="43" spans="1:31" ht="12.75">
      <c r="A43" s="254"/>
      <c r="B43" s="260"/>
      <c r="C43" s="260"/>
      <c r="D43" s="260"/>
      <c r="E43" s="260"/>
      <c r="F43" s="260"/>
      <c r="G43" s="260"/>
      <c r="H43" s="260"/>
      <c r="I43" s="194"/>
      <c r="J43" s="194"/>
      <c r="K43" s="194"/>
      <c r="L43" s="194"/>
      <c r="M43" s="194"/>
      <c r="N43" s="194"/>
      <c r="O43" s="194"/>
      <c r="P43" s="194"/>
      <c r="Q43" s="190"/>
      <c r="R43" s="253"/>
      <c r="S43" s="254"/>
      <c r="T43" s="254"/>
      <c r="U43" s="254"/>
      <c r="V43" s="249"/>
      <c r="W43" s="249"/>
      <c r="X43" s="249"/>
      <c r="Y43" s="249"/>
      <c r="Z43" s="190"/>
      <c r="AA43" s="253"/>
      <c r="AB43" s="254"/>
      <c r="AC43" s="73"/>
      <c r="AD43" s="73"/>
      <c r="AE43" s="73"/>
    </row>
    <row r="44" spans="1:31" ht="13.5" thickBot="1">
      <c r="A44" s="254"/>
      <c r="B44" s="478" t="s">
        <v>24</v>
      </c>
      <c r="C44" s="478"/>
      <c r="D44" s="478"/>
      <c r="E44" s="478"/>
      <c r="F44" s="478"/>
      <c r="G44" s="478"/>
      <c r="H44" s="478"/>
      <c r="I44" s="194"/>
      <c r="J44" s="478" t="s">
        <v>13</v>
      </c>
      <c r="K44" s="478"/>
      <c r="L44" s="478"/>
      <c r="M44" s="478"/>
      <c r="N44" s="478"/>
      <c r="O44" s="478"/>
      <c r="P44" s="478"/>
      <c r="Q44" s="255"/>
      <c r="R44" s="253"/>
      <c r="S44" s="249"/>
      <c r="T44" s="249"/>
      <c r="U44" s="249"/>
      <c r="V44" s="249"/>
      <c r="W44" s="249"/>
      <c r="X44" s="249"/>
      <c r="Y44" s="249"/>
      <c r="Z44" s="255"/>
      <c r="AA44" s="253"/>
      <c r="AB44" s="253" t="s">
        <v>108</v>
      </c>
      <c r="AC44" s="73"/>
      <c r="AD44" s="73"/>
      <c r="AE44" s="73"/>
    </row>
    <row r="45" spans="1:31" ht="13.5" thickBot="1">
      <c r="A45" s="254"/>
      <c r="B45" s="250" t="s">
        <v>101</v>
      </c>
      <c r="C45" s="250" t="s">
        <v>102</v>
      </c>
      <c r="D45" s="250" t="s">
        <v>103</v>
      </c>
      <c r="E45" s="250" t="s">
        <v>104</v>
      </c>
      <c r="F45" s="250" t="s">
        <v>105</v>
      </c>
      <c r="G45" s="250" t="s">
        <v>106</v>
      </c>
      <c r="H45" s="189" t="s">
        <v>107</v>
      </c>
      <c r="I45" s="194"/>
      <c r="J45" s="250" t="s">
        <v>101</v>
      </c>
      <c r="K45" s="250" t="s">
        <v>102</v>
      </c>
      <c r="L45" s="250" t="s">
        <v>103</v>
      </c>
      <c r="M45" s="250" t="s">
        <v>104</v>
      </c>
      <c r="N45" s="250" t="s">
        <v>105</v>
      </c>
      <c r="O45" s="250" t="s">
        <v>106</v>
      </c>
      <c r="P45" s="189" t="s">
        <v>107</v>
      </c>
      <c r="Q45" s="255"/>
      <c r="R45" s="253"/>
      <c r="S45" s="185"/>
      <c r="T45" s="185"/>
      <c r="U45" s="185"/>
      <c r="V45" s="185"/>
      <c r="W45" s="185"/>
      <c r="X45" s="185"/>
      <c r="Y45" s="255"/>
      <c r="Z45" s="255"/>
      <c r="AA45" s="253"/>
      <c r="AB45" s="253"/>
      <c r="AC45" s="73"/>
      <c r="AD45" s="73"/>
      <c r="AE45" s="73"/>
    </row>
    <row r="46" spans="1:31" ht="12.75">
      <c r="A46" s="254"/>
      <c r="B46" s="251" t="s">
        <v>108</v>
      </c>
      <c r="C46" s="251" t="s">
        <v>108</v>
      </c>
      <c r="D46" s="251" t="s">
        <v>108</v>
      </c>
      <c r="E46" s="251" t="s">
        <v>108</v>
      </c>
      <c r="F46" s="251" t="s">
        <v>108</v>
      </c>
      <c r="G46" s="251" t="s">
        <v>108</v>
      </c>
      <c r="H46" s="193">
        <v>1</v>
      </c>
      <c r="I46" s="205"/>
      <c r="J46" s="251" t="s">
        <v>108</v>
      </c>
      <c r="K46" s="251">
        <v>1</v>
      </c>
      <c r="L46" s="251">
        <v>2</v>
      </c>
      <c r="M46" s="251">
        <v>3</v>
      </c>
      <c r="N46" s="251">
        <v>4</v>
      </c>
      <c r="O46" s="251">
        <v>5</v>
      </c>
      <c r="P46" s="193">
        <v>6</v>
      </c>
      <c r="Q46" s="185"/>
      <c r="R46" s="253"/>
      <c r="S46" s="249"/>
      <c r="T46" s="249"/>
      <c r="U46" s="249"/>
      <c r="V46" s="249"/>
      <c r="W46" s="249"/>
      <c r="X46" s="249"/>
      <c r="Y46" s="249"/>
      <c r="Z46" s="185"/>
      <c r="AA46" s="253"/>
      <c r="AB46" s="254"/>
      <c r="AC46" s="73"/>
      <c r="AD46" s="73"/>
      <c r="AE46" s="73"/>
    </row>
    <row r="47" spans="1:31" ht="12.75">
      <c r="A47" s="254"/>
      <c r="B47" s="252">
        <v>2</v>
      </c>
      <c r="C47" s="252">
        <v>3</v>
      </c>
      <c r="D47" s="252">
        <v>4</v>
      </c>
      <c r="E47" s="252">
        <v>5</v>
      </c>
      <c r="F47" s="252">
        <v>6</v>
      </c>
      <c r="G47" s="252">
        <v>7</v>
      </c>
      <c r="H47" s="197">
        <v>8</v>
      </c>
      <c r="I47" s="194"/>
      <c r="J47" s="252">
        <v>7</v>
      </c>
      <c r="K47" s="196">
        <v>8</v>
      </c>
      <c r="L47" s="252">
        <v>9</v>
      </c>
      <c r="M47" s="252">
        <v>10</v>
      </c>
      <c r="N47" s="252">
        <v>11</v>
      </c>
      <c r="O47" s="252">
        <v>12</v>
      </c>
      <c r="P47" s="197">
        <v>13</v>
      </c>
      <c r="Q47" s="190"/>
      <c r="R47" s="253"/>
      <c r="S47" s="249"/>
      <c r="T47" s="249"/>
      <c r="U47" s="249"/>
      <c r="V47" s="249"/>
      <c r="W47" s="249"/>
      <c r="X47" s="249"/>
      <c r="Y47" s="249"/>
      <c r="Z47" s="190"/>
      <c r="AA47" s="253"/>
      <c r="AB47" s="254"/>
      <c r="AC47" s="73"/>
      <c r="AD47" s="73"/>
      <c r="AE47" s="73"/>
    </row>
    <row r="48" spans="1:31" ht="12.75">
      <c r="A48" s="254"/>
      <c r="B48" s="252">
        <v>9</v>
      </c>
      <c r="C48" s="252">
        <v>10</v>
      </c>
      <c r="D48" s="252">
        <v>11</v>
      </c>
      <c r="E48" s="252">
        <v>12</v>
      </c>
      <c r="F48" s="252">
        <v>13</v>
      </c>
      <c r="G48" s="252">
        <v>14</v>
      </c>
      <c r="H48" s="197">
        <v>15</v>
      </c>
      <c r="I48" s="194"/>
      <c r="J48" s="252">
        <v>14</v>
      </c>
      <c r="K48" s="252">
        <v>15</v>
      </c>
      <c r="L48" s="252">
        <v>16</v>
      </c>
      <c r="M48" s="252">
        <v>17</v>
      </c>
      <c r="N48" s="252">
        <v>18</v>
      </c>
      <c r="O48" s="252">
        <v>19</v>
      </c>
      <c r="P48" s="197">
        <v>20</v>
      </c>
      <c r="Q48" s="190"/>
      <c r="R48" s="253"/>
      <c r="S48" s="249"/>
      <c r="T48" s="249"/>
      <c r="U48" s="249"/>
      <c r="V48" s="249"/>
      <c r="W48" s="249"/>
      <c r="X48" s="249"/>
      <c r="Y48" s="249"/>
      <c r="Z48" s="190"/>
      <c r="AA48" s="253"/>
      <c r="AB48" s="254"/>
      <c r="AC48" s="73"/>
      <c r="AD48" s="73"/>
      <c r="AE48" s="73"/>
    </row>
    <row r="49" spans="1:31" ht="12.75">
      <c r="A49" s="254"/>
      <c r="B49" s="252">
        <v>16</v>
      </c>
      <c r="C49" s="252">
        <v>17</v>
      </c>
      <c r="D49" s="252">
        <v>18</v>
      </c>
      <c r="E49" s="252">
        <v>19</v>
      </c>
      <c r="F49" s="252">
        <v>20</v>
      </c>
      <c r="G49" s="252">
        <v>21</v>
      </c>
      <c r="H49" s="197">
        <v>22</v>
      </c>
      <c r="I49" s="194"/>
      <c r="J49" s="252">
        <v>21</v>
      </c>
      <c r="K49" s="252">
        <v>22</v>
      </c>
      <c r="L49" s="252">
        <v>23</v>
      </c>
      <c r="M49" s="252">
        <v>24</v>
      </c>
      <c r="N49" s="196">
        <v>25</v>
      </c>
      <c r="O49" s="196">
        <v>26</v>
      </c>
      <c r="P49" s="197">
        <v>27</v>
      </c>
      <c r="Q49" s="190"/>
      <c r="R49" s="253"/>
      <c r="S49" s="249"/>
      <c r="T49" s="249"/>
      <c r="U49" s="249"/>
      <c r="V49" s="249"/>
      <c r="W49" s="249"/>
      <c r="X49" s="249"/>
      <c r="Y49" s="249"/>
      <c r="Z49" s="190"/>
      <c r="AA49" s="253"/>
      <c r="AB49" s="254"/>
      <c r="AC49" s="73"/>
      <c r="AD49" s="73"/>
      <c r="AE49" s="73"/>
    </row>
    <row r="50" spans="1:31" ht="12.75">
      <c r="A50" s="254"/>
      <c r="B50" s="252">
        <v>23</v>
      </c>
      <c r="C50" s="252">
        <v>24</v>
      </c>
      <c r="D50" s="252">
        <v>25</v>
      </c>
      <c r="E50" s="252">
        <v>26</v>
      </c>
      <c r="F50" s="252">
        <v>27</v>
      </c>
      <c r="G50" s="252">
        <v>28</v>
      </c>
      <c r="H50" s="197">
        <v>29</v>
      </c>
      <c r="I50" s="194"/>
      <c r="J50" s="252">
        <v>28</v>
      </c>
      <c r="K50" s="252">
        <v>29</v>
      </c>
      <c r="L50" s="252">
        <v>30</v>
      </c>
      <c r="M50" s="252">
        <v>31</v>
      </c>
      <c r="N50" s="198" t="s">
        <v>108</v>
      </c>
      <c r="O50" s="199" t="s">
        <v>108</v>
      </c>
      <c r="P50" s="200" t="s">
        <v>108</v>
      </c>
      <c r="Q50" s="190"/>
      <c r="R50" s="253"/>
      <c r="S50" s="249"/>
      <c r="T50" s="249"/>
      <c r="U50" s="249"/>
      <c r="V50" s="249"/>
      <c r="W50" s="249"/>
      <c r="X50" s="249"/>
      <c r="Y50" s="249"/>
      <c r="Z50" s="190"/>
      <c r="AA50" s="253"/>
      <c r="AB50" s="254"/>
      <c r="AC50" s="73"/>
      <c r="AD50" s="73"/>
      <c r="AE50" s="73"/>
    </row>
    <row r="51" spans="1:31" ht="12.75">
      <c r="A51" s="254"/>
      <c r="B51" s="261">
        <v>30</v>
      </c>
      <c r="C51" s="185" t="s">
        <v>108</v>
      </c>
      <c r="D51" s="185" t="s">
        <v>108</v>
      </c>
      <c r="E51" s="185" t="s">
        <v>108</v>
      </c>
      <c r="F51" s="185" t="s">
        <v>108</v>
      </c>
      <c r="G51" s="185" t="s">
        <v>108</v>
      </c>
      <c r="H51" s="255" t="s">
        <v>108</v>
      </c>
      <c r="I51" s="190"/>
      <c r="J51" s="253"/>
      <c r="K51" s="253"/>
      <c r="L51" s="253"/>
      <c r="M51" s="253"/>
      <c r="N51" s="253"/>
      <c r="O51" s="253"/>
      <c r="P51" s="190"/>
      <c r="Q51" s="190"/>
      <c r="R51" s="253"/>
      <c r="S51" s="249"/>
      <c r="T51" s="249"/>
      <c r="U51" s="249"/>
      <c r="V51" s="249"/>
      <c r="W51" s="249"/>
      <c r="X51" s="249"/>
      <c r="Y51" s="249"/>
      <c r="Z51" s="190"/>
      <c r="AA51" s="253"/>
      <c r="AB51" s="254"/>
      <c r="AC51" s="73"/>
      <c r="AD51" s="73"/>
      <c r="AE51" s="73"/>
    </row>
    <row r="52" spans="1:31" ht="12.75">
      <c r="A52" s="254"/>
      <c r="B52" s="249"/>
      <c r="C52" s="249"/>
      <c r="D52" s="249"/>
      <c r="E52" s="249"/>
      <c r="F52" s="249"/>
      <c r="G52" s="249"/>
      <c r="H52" s="249"/>
      <c r="I52" s="190"/>
      <c r="J52" s="190"/>
      <c r="K52" s="190"/>
      <c r="L52" s="190"/>
      <c r="M52" s="190"/>
      <c r="N52" s="190"/>
      <c r="O52" s="190"/>
      <c r="P52" s="190"/>
      <c r="Q52" s="190"/>
      <c r="R52" s="253"/>
      <c r="S52" s="249"/>
      <c r="T52" s="249"/>
      <c r="U52" s="249"/>
      <c r="V52" s="249"/>
      <c r="W52" s="249"/>
      <c r="X52" s="249"/>
      <c r="Y52" s="249"/>
      <c r="Z52" s="190"/>
      <c r="AA52" s="253"/>
      <c r="AB52" s="254"/>
      <c r="AC52" s="73"/>
      <c r="AD52" s="73"/>
      <c r="AE52" s="73"/>
    </row>
    <row r="53" spans="1:31" ht="12.75">
      <c r="A53" s="254"/>
      <c r="B53" s="249"/>
      <c r="C53" s="249"/>
      <c r="D53" s="249"/>
      <c r="E53" s="249"/>
      <c r="F53" s="249"/>
      <c r="G53" s="249"/>
      <c r="H53" s="249"/>
      <c r="I53" s="255"/>
      <c r="J53" s="255"/>
      <c r="K53" s="255"/>
      <c r="L53" s="255"/>
      <c r="M53" s="255"/>
      <c r="N53" s="255"/>
      <c r="O53" s="255"/>
      <c r="P53" s="255"/>
      <c r="Q53" s="255"/>
      <c r="R53" s="253"/>
      <c r="S53" s="254"/>
      <c r="T53" s="254"/>
      <c r="U53" s="254"/>
      <c r="V53" s="249"/>
      <c r="W53" s="249"/>
      <c r="X53" s="249"/>
      <c r="Y53" s="249"/>
      <c r="Z53" s="249"/>
      <c r="AA53" s="254"/>
      <c r="AB53" s="254"/>
      <c r="AC53" s="73"/>
      <c r="AD53" s="73"/>
      <c r="AE53" s="73"/>
    </row>
    <row r="54" spans="1:31" ht="12.75">
      <c r="A54" s="254"/>
      <c r="B54" s="249"/>
      <c r="C54" s="249"/>
      <c r="D54" s="249"/>
      <c r="E54" s="249"/>
      <c r="F54" s="249"/>
      <c r="G54" s="249"/>
      <c r="H54" s="249"/>
      <c r="I54" s="249"/>
      <c r="J54" s="249"/>
      <c r="K54" s="249"/>
      <c r="L54" s="249"/>
      <c r="M54" s="249"/>
      <c r="N54" s="249"/>
      <c r="O54" s="249"/>
      <c r="P54" s="249"/>
      <c r="Q54" s="249"/>
      <c r="R54" s="254"/>
      <c r="S54" s="253" t="s">
        <v>108</v>
      </c>
      <c r="T54" s="253" t="s">
        <v>108</v>
      </c>
      <c r="U54" s="253" t="s">
        <v>108</v>
      </c>
      <c r="V54" s="185" t="s">
        <v>108</v>
      </c>
      <c r="W54" s="185" t="s">
        <v>108</v>
      </c>
      <c r="X54" s="185" t="s">
        <v>108</v>
      </c>
      <c r="Y54" s="255" t="s">
        <v>108</v>
      </c>
      <c r="Z54" s="249"/>
      <c r="AA54" s="254"/>
      <c r="AB54" s="254"/>
      <c r="AC54" s="73"/>
      <c r="AD54" s="73"/>
      <c r="AE54" s="73"/>
    </row>
    <row r="55" spans="1:31" ht="12.75">
      <c r="A55" s="254"/>
      <c r="B55" s="254"/>
      <c r="C55" s="254"/>
      <c r="D55" s="254"/>
      <c r="E55" s="249"/>
      <c r="F55" s="249"/>
      <c r="G55" s="249"/>
      <c r="H55" s="249"/>
      <c r="I55" s="249"/>
      <c r="J55" s="249"/>
      <c r="K55" s="249"/>
      <c r="L55" s="249"/>
      <c r="M55" s="249"/>
      <c r="N55" s="249"/>
      <c r="O55" s="249"/>
      <c r="P55" s="249"/>
      <c r="Q55" s="249"/>
      <c r="R55" s="254"/>
      <c r="S55" s="254"/>
      <c r="T55" s="254"/>
      <c r="U55" s="254"/>
      <c r="V55" s="249"/>
      <c r="W55" s="249"/>
      <c r="X55" s="249"/>
      <c r="Y55" s="249"/>
      <c r="Z55" s="249"/>
      <c r="AA55" s="254"/>
      <c r="AB55" s="254"/>
      <c r="AC55" s="73"/>
      <c r="AD55" s="73"/>
      <c r="AE55" s="73"/>
    </row>
    <row r="56" spans="1:31" ht="12.75">
      <c r="A56" s="249"/>
      <c r="B56" s="254"/>
      <c r="C56" s="254"/>
      <c r="D56" s="254"/>
      <c r="E56" s="249"/>
      <c r="F56" s="249"/>
      <c r="G56" s="249"/>
      <c r="H56" s="249"/>
      <c r="I56" s="249"/>
      <c r="J56" s="249"/>
      <c r="K56" s="249"/>
      <c r="L56" s="249"/>
      <c r="M56" s="249"/>
      <c r="N56" s="249"/>
      <c r="O56" s="249"/>
      <c r="P56" s="249"/>
      <c r="Q56" s="249"/>
      <c r="R56" s="254"/>
      <c r="S56" s="254"/>
      <c r="T56" s="254"/>
      <c r="U56" s="254"/>
      <c r="V56" s="249"/>
      <c r="W56" s="249"/>
      <c r="X56" s="249"/>
      <c r="Y56" s="249"/>
      <c r="Z56" s="249"/>
      <c r="AA56" s="254"/>
      <c r="AB56" s="254"/>
      <c r="AC56" s="73"/>
      <c r="AD56" s="73"/>
      <c r="AE56" s="73"/>
    </row>
    <row r="57" spans="1:31" ht="12.75">
      <c r="A57" s="249"/>
      <c r="B57" s="254"/>
      <c r="C57" s="254"/>
      <c r="D57" s="254"/>
      <c r="E57" s="249"/>
      <c r="F57" s="249"/>
      <c r="G57" s="249"/>
      <c r="H57" s="249"/>
      <c r="I57" s="249"/>
      <c r="J57" s="249"/>
      <c r="K57" s="249"/>
      <c r="L57" s="249"/>
      <c r="M57" s="249"/>
      <c r="N57" s="249"/>
      <c r="O57" s="249"/>
      <c r="P57" s="249"/>
      <c r="Q57" s="249"/>
      <c r="R57" s="254"/>
      <c r="S57" s="254"/>
      <c r="T57" s="254"/>
      <c r="U57" s="254"/>
      <c r="V57" s="249"/>
      <c r="W57" s="249"/>
      <c r="X57" s="249"/>
      <c r="Y57" s="249"/>
      <c r="Z57" s="249"/>
      <c r="AA57" s="254"/>
      <c r="AB57" s="254"/>
      <c r="AC57" s="73"/>
      <c r="AD57" s="73"/>
      <c r="AE57" s="73"/>
    </row>
    <row r="58" spans="1:31" ht="12.75">
      <c r="A58" s="249"/>
      <c r="B58" s="254"/>
      <c r="C58" s="254"/>
      <c r="D58" s="254"/>
      <c r="E58" s="249"/>
      <c r="F58" s="249"/>
      <c r="G58" s="249"/>
      <c r="H58" s="249"/>
      <c r="I58" s="249"/>
      <c r="J58" s="249"/>
      <c r="K58" s="249"/>
      <c r="L58" s="249"/>
      <c r="M58" s="249"/>
      <c r="N58" s="249"/>
      <c r="O58" s="249"/>
      <c r="P58" s="249"/>
      <c r="Q58" s="249"/>
      <c r="R58" s="254"/>
      <c r="S58" s="254"/>
      <c r="T58" s="254"/>
      <c r="U58" s="254"/>
      <c r="V58" s="249"/>
      <c r="W58" s="249"/>
      <c r="X58" s="249"/>
      <c r="Y58" s="249"/>
      <c r="Z58" s="249"/>
      <c r="AA58" s="254"/>
      <c r="AB58" s="254"/>
      <c r="AC58" s="73"/>
      <c r="AD58" s="73"/>
      <c r="AE58" s="73"/>
    </row>
    <row r="59" spans="1:31" ht="12.75">
      <c r="A59" s="249"/>
      <c r="B59" s="254"/>
      <c r="C59" s="254"/>
      <c r="D59" s="254"/>
      <c r="E59" s="249"/>
      <c r="F59" s="249"/>
      <c r="G59" s="249"/>
      <c r="H59" s="249"/>
      <c r="I59" s="249"/>
      <c r="J59" s="249"/>
      <c r="K59" s="249"/>
      <c r="L59" s="249"/>
      <c r="M59" s="249"/>
      <c r="N59" s="249"/>
      <c r="O59" s="249"/>
      <c r="P59" s="249"/>
      <c r="Q59" s="249"/>
      <c r="R59" s="254"/>
      <c r="S59" s="254"/>
      <c r="T59" s="254"/>
      <c r="U59" s="254"/>
      <c r="V59" s="249"/>
      <c r="W59" s="249"/>
      <c r="X59" s="249"/>
      <c r="Y59" s="249"/>
      <c r="Z59" s="249"/>
      <c r="AA59" s="254"/>
      <c r="AB59" s="254"/>
      <c r="AC59" s="73"/>
      <c r="AD59" s="73"/>
      <c r="AE59" s="73"/>
    </row>
    <row r="60" spans="1:31" ht="12.75">
      <c r="A60" s="249"/>
      <c r="B60" s="254"/>
      <c r="C60" s="254"/>
      <c r="D60" s="254"/>
      <c r="E60" s="249"/>
      <c r="F60" s="249"/>
      <c r="G60" s="249"/>
      <c r="H60" s="249"/>
      <c r="I60" s="249"/>
      <c r="J60" s="249"/>
      <c r="K60" s="249"/>
      <c r="L60" s="249"/>
      <c r="M60" s="249"/>
      <c r="N60" s="249"/>
      <c r="O60" s="249"/>
      <c r="P60" s="249"/>
      <c r="Q60" s="249"/>
      <c r="R60" s="249"/>
      <c r="S60" s="249"/>
      <c r="T60" s="249"/>
      <c r="U60" s="249"/>
      <c r="V60" s="249"/>
      <c r="W60" s="249"/>
      <c r="X60" s="249"/>
      <c r="Y60" s="249"/>
      <c r="Z60" s="249"/>
      <c r="AA60" s="254"/>
      <c r="AB60" s="254"/>
      <c r="AC60" s="73"/>
      <c r="AD60" s="73"/>
      <c r="AE60" s="73"/>
    </row>
    <row r="61" spans="1:31" ht="12.75">
      <c r="A61" s="249"/>
      <c r="B61" s="254"/>
      <c r="C61" s="254"/>
      <c r="D61" s="254"/>
      <c r="E61" s="249"/>
      <c r="F61" s="249"/>
      <c r="G61" s="249"/>
      <c r="H61" s="249"/>
      <c r="I61" s="249"/>
      <c r="J61" s="249"/>
      <c r="K61" s="249"/>
      <c r="L61" s="249"/>
      <c r="M61" s="249"/>
      <c r="N61" s="249"/>
      <c r="O61" s="249"/>
      <c r="P61" s="249"/>
      <c r="Q61" s="249"/>
      <c r="R61" s="249"/>
      <c r="S61" s="249"/>
      <c r="T61" s="249"/>
      <c r="U61" s="249"/>
      <c r="V61" s="249"/>
      <c r="W61" s="249"/>
      <c r="X61" s="249"/>
      <c r="Y61" s="249"/>
      <c r="Z61" s="249"/>
      <c r="AA61" s="254"/>
      <c r="AB61" s="254"/>
      <c r="AC61" s="73"/>
      <c r="AD61" s="73"/>
      <c r="AE61" s="73"/>
    </row>
    <row r="62" spans="1:31" ht="12.75">
      <c r="A62" s="249"/>
      <c r="B62" s="254"/>
      <c r="C62" s="254"/>
      <c r="D62" s="254"/>
      <c r="E62" s="249"/>
      <c r="F62" s="249"/>
      <c r="G62" s="249"/>
      <c r="H62" s="249"/>
      <c r="I62" s="249"/>
      <c r="J62" s="249"/>
      <c r="K62" s="249"/>
      <c r="L62" s="249"/>
      <c r="M62" s="249"/>
      <c r="N62" s="249"/>
      <c r="O62" s="249"/>
      <c r="P62" s="249"/>
      <c r="Q62" s="249"/>
      <c r="R62" s="249"/>
      <c r="S62" s="249"/>
      <c r="T62" s="249"/>
      <c r="U62" s="249"/>
      <c r="V62" s="249"/>
      <c r="W62" s="249"/>
      <c r="X62" s="249"/>
      <c r="Y62" s="249"/>
      <c r="Z62" s="249"/>
      <c r="AA62" s="254"/>
      <c r="AB62" s="254"/>
      <c r="AC62" s="73"/>
      <c r="AD62" s="73"/>
      <c r="AE62" s="73"/>
    </row>
    <row r="63" spans="1:31" ht="12.75">
      <c r="A63" s="249"/>
      <c r="B63" s="254"/>
      <c r="C63" s="254"/>
      <c r="D63" s="254"/>
      <c r="E63" s="249"/>
      <c r="F63" s="249"/>
      <c r="G63" s="249"/>
      <c r="H63" s="249"/>
      <c r="I63" s="249"/>
      <c r="J63" s="249"/>
      <c r="K63" s="249"/>
      <c r="L63" s="249"/>
      <c r="M63" s="249"/>
      <c r="N63" s="249"/>
      <c r="O63" s="249"/>
      <c r="P63" s="249"/>
      <c r="Q63" s="249"/>
      <c r="R63" s="249"/>
      <c r="S63" s="249"/>
      <c r="T63" s="249"/>
      <c r="U63" s="249"/>
      <c r="V63" s="249"/>
      <c r="W63" s="249"/>
      <c r="X63" s="249"/>
      <c r="Y63" s="249"/>
      <c r="Z63" s="249"/>
      <c r="AA63" s="254"/>
      <c r="AB63" s="254"/>
      <c r="AC63" s="73"/>
      <c r="AD63" s="73"/>
      <c r="AE63" s="73"/>
    </row>
    <row r="64" spans="1:31" ht="12.75">
      <c r="A64" s="249"/>
      <c r="B64" s="254"/>
      <c r="C64" s="254"/>
      <c r="D64" s="254"/>
      <c r="E64" s="249"/>
      <c r="F64" s="249"/>
      <c r="G64" s="249"/>
      <c r="H64" s="249"/>
      <c r="I64" s="249"/>
      <c r="J64" s="249"/>
      <c r="K64" s="249"/>
      <c r="L64" s="249"/>
      <c r="M64" s="249"/>
      <c r="N64" s="249"/>
      <c r="O64" s="249"/>
      <c r="P64" s="249"/>
      <c r="Q64" s="249"/>
      <c r="R64" s="249"/>
      <c r="S64" s="249"/>
      <c r="T64" s="249"/>
      <c r="U64" s="249"/>
      <c r="V64" s="249"/>
      <c r="W64" s="249"/>
      <c r="X64" s="249"/>
      <c r="Y64" s="249"/>
      <c r="Z64" s="249"/>
      <c r="AA64" s="254"/>
      <c r="AB64" s="254"/>
      <c r="AC64" s="73"/>
      <c r="AD64" s="73"/>
      <c r="AE64" s="73"/>
    </row>
    <row r="65" spans="1:31" ht="12.75">
      <c r="A65" s="249"/>
      <c r="B65" s="254"/>
      <c r="C65" s="254"/>
      <c r="D65" s="254"/>
      <c r="E65" s="249"/>
      <c r="F65" s="249"/>
      <c r="G65" s="249"/>
      <c r="H65" s="249"/>
      <c r="I65" s="249"/>
      <c r="J65" s="249"/>
      <c r="K65" s="249"/>
      <c r="L65" s="249"/>
      <c r="M65" s="249"/>
      <c r="N65" s="249"/>
      <c r="O65" s="249"/>
      <c r="P65" s="249"/>
      <c r="Q65" s="249"/>
      <c r="R65" s="249"/>
      <c r="S65" s="249"/>
      <c r="T65" s="249"/>
      <c r="U65" s="249"/>
      <c r="V65" s="249"/>
      <c r="W65" s="249"/>
      <c r="X65" s="249"/>
      <c r="Y65" s="249"/>
      <c r="Z65" s="249"/>
      <c r="AA65" s="254"/>
      <c r="AB65" s="254"/>
      <c r="AC65" s="73"/>
      <c r="AD65" s="73"/>
      <c r="AE65" s="73"/>
    </row>
    <row r="66" spans="1:31" ht="12.75">
      <c r="A66" s="249"/>
      <c r="B66" s="254"/>
      <c r="C66" s="254"/>
      <c r="D66" s="254"/>
      <c r="E66" s="249"/>
      <c r="F66" s="249"/>
      <c r="G66" s="249"/>
      <c r="H66" s="249"/>
      <c r="I66" s="249"/>
      <c r="J66" s="249"/>
      <c r="K66" s="249"/>
      <c r="L66" s="249"/>
      <c r="M66" s="249"/>
      <c r="N66" s="249"/>
      <c r="O66" s="249"/>
      <c r="P66" s="249"/>
      <c r="Q66" s="249"/>
      <c r="R66" s="249"/>
      <c r="S66" s="249"/>
      <c r="T66" s="249"/>
      <c r="U66" s="249"/>
      <c r="V66" s="249"/>
      <c r="W66" s="249"/>
      <c r="X66" s="249"/>
      <c r="Y66" s="249"/>
      <c r="Z66" s="249"/>
      <c r="AA66" s="254"/>
      <c r="AB66" s="254"/>
      <c r="AC66" s="73"/>
      <c r="AD66" s="73"/>
      <c r="AE66" s="73"/>
    </row>
    <row r="67" spans="1:31" ht="12.75">
      <c r="A67" s="249"/>
      <c r="B67" s="254"/>
      <c r="C67" s="254"/>
      <c r="D67" s="254"/>
      <c r="E67" s="249"/>
      <c r="F67" s="249"/>
      <c r="G67" s="249"/>
      <c r="H67" s="249"/>
      <c r="I67" s="249"/>
      <c r="J67" s="249"/>
      <c r="K67" s="249"/>
      <c r="L67" s="249"/>
      <c r="M67" s="249"/>
      <c r="N67" s="249"/>
      <c r="O67" s="249"/>
      <c r="P67" s="249"/>
      <c r="Q67" s="249"/>
      <c r="R67" s="249"/>
      <c r="S67" s="249"/>
      <c r="T67" s="249"/>
      <c r="U67" s="249"/>
      <c r="V67" s="249"/>
      <c r="W67" s="249"/>
      <c r="X67" s="249"/>
      <c r="Y67" s="249"/>
      <c r="Z67" s="249"/>
      <c r="AA67" s="254"/>
      <c r="AB67" s="254"/>
      <c r="AC67" s="73"/>
      <c r="AD67" s="73"/>
      <c r="AE67" s="73"/>
    </row>
    <row r="68" spans="1:31" ht="12.75">
      <c r="A68" s="249"/>
      <c r="B68" s="254"/>
      <c r="C68" s="254"/>
      <c r="D68" s="254"/>
      <c r="E68" s="249"/>
      <c r="F68" s="249"/>
      <c r="G68" s="249"/>
      <c r="H68" s="249"/>
      <c r="I68" s="249"/>
      <c r="J68" s="249"/>
      <c r="K68" s="249"/>
      <c r="L68" s="249"/>
      <c r="M68" s="249"/>
      <c r="N68" s="249"/>
      <c r="O68" s="249"/>
      <c r="P68" s="249"/>
      <c r="Q68" s="249"/>
      <c r="R68" s="249"/>
      <c r="S68" s="249"/>
      <c r="T68" s="249"/>
      <c r="U68" s="249"/>
      <c r="V68" s="249"/>
      <c r="W68" s="249"/>
      <c r="X68" s="249"/>
      <c r="Y68" s="249"/>
      <c r="Z68" s="249"/>
      <c r="AA68" s="254"/>
      <c r="AB68" s="254"/>
      <c r="AC68" s="73"/>
      <c r="AD68" s="73"/>
      <c r="AE68" s="73"/>
    </row>
    <row r="69" spans="1:31" ht="12.75">
      <c r="A69" s="249"/>
      <c r="B69" s="254"/>
      <c r="C69" s="254"/>
      <c r="D69" s="254"/>
      <c r="E69" s="249"/>
      <c r="F69" s="249"/>
      <c r="G69" s="249"/>
      <c r="H69" s="249"/>
      <c r="I69" s="249"/>
      <c r="J69" s="249"/>
      <c r="K69" s="249"/>
      <c r="L69" s="249"/>
      <c r="M69" s="249"/>
      <c r="N69" s="249"/>
      <c r="O69" s="249"/>
      <c r="P69" s="249"/>
      <c r="Q69" s="249"/>
      <c r="R69" s="249"/>
      <c r="S69" s="249"/>
      <c r="T69" s="249"/>
      <c r="U69" s="249"/>
      <c r="V69" s="249"/>
      <c r="W69" s="249"/>
      <c r="X69" s="249"/>
      <c r="Y69" s="249"/>
      <c r="Z69" s="249"/>
      <c r="AA69" s="254"/>
      <c r="AB69" s="254"/>
      <c r="AC69" s="73"/>
      <c r="AD69" s="73"/>
      <c r="AE69" s="73"/>
    </row>
    <row r="70" spans="1:31" ht="12.75">
      <c r="A70" s="249"/>
      <c r="B70" s="254"/>
      <c r="C70" s="254"/>
      <c r="D70" s="254"/>
      <c r="E70" s="249"/>
      <c r="F70" s="249"/>
      <c r="G70" s="249"/>
      <c r="H70" s="249"/>
      <c r="I70" s="249"/>
      <c r="J70" s="249"/>
      <c r="K70" s="249"/>
      <c r="L70" s="249"/>
      <c r="M70" s="249"/>
      <c r="N70" s="249"/>
      <c r="O70" s="249"/>
      <c r="P70" s="249"/>
      <c r="Q70" s="249"/>
      <c r="R70" s="249"/>
      <c r="S70" s="249"/>
      <c r="T70" s="249"/>
      <c r="U70" s="249"/>
      <c r="V70" s="249"/>
      <c r="W70" s="249"/>
      <c r="X70" s="249"/>
      <c r="Y70" s="249"/>
      <c r="Z70" s="249"/>
      <c r="AA70" s="254"/>
      <c r="AB70" s="254"/>
      <c r="AC70" s="73"/>
      <c r="AD70" s="73"/>
      <c r="AE70" s="73"/>
    </row>
    <row r="71" spans="1:31" ht="12.75">
      <c r="A71" s="249"/>
      <c r="B71" s="254"/>
      <c r="C71" s="254"/>
      <c r="D71" s="254"/>
      <c r="E71" s="249"/>
      <c r="F71" s="249"/>
      <c r="G71" s="249"/>
      <c r="H71" s="249"/>
      <c r="I71" s="249"/>
      <c r="J71" s="249"/>
      <c r="K71" s="249"/>
      <c r="L71" s="249"/>
      <c r="M71" s="249"/>
      <c r="N71" s="249"/>
      <c r="O71" s="249"/>
      <c r="P71" s="249"/>
      <c r="Q71" s="249"/>
      <c r="R71" s="249"/>
      <c r="S71" s="249"/>
      <c r="T71" s="249"/>
      <c r="U71" s="249"/>
      <c r="V71" s="249"/>
      <c r="W71" s="249"/>
      <c r="X71" s="249"/>
      <c r="Y71" s="249"/>
      <c r="Z71" s="249"/>
      <c r="AA71" s="254"/>
      <c r="AB71" s="254"/>
      <c r="AC71" s="73"/>
      <c r="AD71" s="73"/>
      <c r="AE71" s="73"/>
    </row>
    <row r="72" spans="1:31" ht="12.75">
      <c r="A72" s="249"/>
      <c r="B72" s="254"/>
      <c r="C72" s="254"/>
      <c r="D72" s="254"/>
      <c r="E72" s="249"/>
      <c r="F72" s="249"/>
      <c r="G72" s="249"/>
      <c r="H72" s="249"/>
      <c r="I72" s="249"/>
      <c r="J72" s="249"/>
      <c r="K72" s="249"/>
      <c r="L72" s="249"/>
      <c r="M72" s="249"/>
      <c r="N72" s="249"/>
      <c r="O72" s="249"/>
      <c r="P72" s="249"/>
      <c r="Q72" s="249"/>
      <c r="R72" s="249"/>
      <c r="S72" s="249"/>
      <c r="T72" s="249"/>
      <c r="U72" s="249"/>
      <c r="V72" s="249"/>
      <c r="W72" s="249"/>
      <c r="X72" s="249"/>
      <c r="Y72" s="249"/>
      <c r="Z72" s="249"/>
      <c r="AA72" s="254"/>
      <c r="AB72" s="254"/>
      <c r="AC72" s="73"/>
      <c r="AD72" s="73"/>
      <c r="AE72" s="73"/>
    </row>
    <row r="73" spans="1:31" ht="12.75">
      <c r="A73" s="249"/>
      <c r="B73" s="254"/>
      <c r="C73" s="254"/>
      <c r="D73" s="254"/>
      <c r="E73" s="249"/>
      <c r="F73" s="249"/>
      <c r="G73" s="249"/>
      <c r="H73" s="249"/>
      <c r="I73" s="249"/>
      <c r="J73" s="249"/>
      <c r="K73" s="249"/>
      <c r="L73" s="249"/>
      <c r="M73" s="249"/>
      <c r="N73" s="249"/>
      <c r="O73" s="249"/>
      <c r="P73" s="249"/>
      <c r="Q73" s="249"/>
      <c r="R73" s="249"/>
      <c r="S73" s="249"/>
      <c r="T73" s="249"/>
      <c r="U73" s="249"/>
      <c r="V73" s="249"/>
      <c r="W73" s="249"/>
      <c r="X73" s="249"/>
      <c r="Y73" s="249"/>
      <c r="Z73" s="249"/>
      <c r="AA73" s="254"/>
      <c r="AB73" s="254"/>
      <c r="AC73" s="73"/>
      <c r="AD73" s="73"/>
      <c r="AE73" s="73"/>
    </row>
  </sheetData>
  <sheetProtection password="C431" sheet="1" objects="1" scenarios="1" selectLockedCells="1"/>
  <mergeCells count="13">
    <mergeCell ref="B36:H36"/>
    <mergeCell ref="J36:P36"/>
    <mergeCell ref="B44:H44"/>
    <mergeCell ref="J44:P44"/>
    <mergeCell ref="B19:H19"/>
    <mergeCell ref="J19:P19"/>
    <mergeCell ref="B27:H27"/>
    <mergeCell ref="J27:P27"/>
    <mergeCell ref="B1:P1"/>
    <mergeCell ref="B2:H2"/>
    <mergeCell ref="J2:P2"/>
    <mergeCell ref="B10:H10"/>
    <mergeCell ref="J10:P10"/>
  </mergeCells>
  <printOptions/>
  <pageMargins left="0.75" right="0.75" top="1" bottom="1" header="0.5" footer="0.5"/>
  <pageSetup blackAndWhite="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oglio16">
    <tabColor indexed="11"/>
  </sheetPr>
  <dimension ref="A1:X66"/>
  <sheetViews>
    <sheetView showGridLines="0" showRowColHeaders="0" zoomScale="85" zoomScaleNormal="85" workbookViewId="0" topLeftCell="A1">
      <pane xSplit="9" ySplit="2" topLeftCell="J3" activePane="bottomRight" state="frozen"/>
      <selection pane="topLeft" activeCell="D4" sqref="D4:E4"/>
      <selection pane="topRight" activeCell="D4" sqref="D4:E4"/>
      <selection pane="bottomLeft" activeCell="D4" sqref="D4:E4"/>
      <selection pane="bottomRight" activeCell="A2" sqref="A2"/>
    </sheetView>
  </sheetViews>
  <sheetFormatPr defaultColWidth="9.140625" defaultRowHeight="12.75"/>
  <cols>
    <col min="2" max="2" width="25.421875" style="17" customWidth="1"/>
    <col min="3" max="3" width="9.140625" style="18" customWidth="1"/>
    <col min="4" max="11" width="9.140625" style="17" customWidth="1"/>
  </cols>
  <sheetData>
    <row r="1" spans="1:24" ht="6.75" customHeight="1">
      <c r="A1" s="79"/>
      <c r="B1" s="77"/>
      <c r="C1" s="78"/>
      <c r="D1" s="77"/>
      <c r="E1" s="77"/>
      <c r="F1" s="77"/>
      <c r="G1" s="77"/>
      <c r="H1" s="77"/>
      <c r="I1" s="77"/>
      <c r="J1" s="77"/>
      <c r="K1" s="77"/>
      <c r="L1" s="79"/>
      <c r="M1" s="79"/>
      <c r="N1" s="79"/>
      <c r="O1" s="79"/>
      <c r="P1" s="79"/>
      <c r="Q1" s="79"/>
      <c r="R1" s="79"/>
      <c r="S1" s="79"/>
      <c r="T1" s="79"/>
      <c r="U1" s="79"/>
      <c r="V1" s="79"/>
      <c r="W1" s="79"/>
      <c r="X1" s="79"/>
    </row>
    <row r="2" spans="1:24" ht="30.75">
      <c r="A2" s="79"/>
      <c r="B2" s="376" t="s">
        <v>49</v>
      </c>
      <c r="C2" s="376"/>
      <c r="D2" s="376"/>
      <c r="E2" s="376"/>
      <c r="F2" s="376"/>
      <c r="G2" s="376"/>
      <c r="H2" s="376"/>
      <c r="I2" s="106"/>
      <c r="J2" s="77"/>
      <c r="K2" s="77"/>
      <c r="L2" s="79"/>
      <c r="M2" s="79"/>
      <c r="N2" s="79"/>
      <c r="O2" s="79"/>
      <c r="P2" s="79"/>
      <c r="Q2" s="79"/>
      <c r="R2" s="79"/>
      <c r="S2" s="79"/>
      <c r="T2" s="79"/>
      <c r="U2" s="79"/>
      <c r="V2" s="79"/>
      <c r="W2" s="79"/>
      <c r="X2" s="79"/>
    </row>
    <row r="3" spans="1:24" ht="9.75" customHeight="1">
      <c r="A3" s="79"/>
      <c r="B3" s="107"/>
      <c r="C3" s="108"/>
      <c r="D3" s="107"/>
      <c r="E3" s="107"/>
      <c r="F3" s="107"/>
      <c r="G3" s="107"/>
      <c r="H3" s="107"/>
      <c r="I3" s="107"/>
      <c r="J3" s="77"/>
      <c r="K3" s="77"/>
      <c r="L3" s="79"/>
      <c r="M3" s="79"/>
      <c r="N3" s="79"/>
      <c r="O3" s="79"/>
      <c r="P3" s="79"/>
      <c r="Q3" s="79"/>
      <c r="R3" s="79"/>
      <c r="S3" s="79"/>
      <c r="T3" s="79"/>
      <c r="U3" s="79"/>
      <c r="V3" s="79"/>
      <c r="W3" s="79"/>
      <c r="X3" s="79"/>
    </row>
    <row r="4" spans="1:24" ht="45" customHeight="1">
      <c r="A4" s="79"/>
      <c r="B4" s="374" t="s">
        <v>135</v>
      </c>
      <c r="C4" s="374"/>
      <c r="D4" s="374"/>
      <c r="E4" s="374"/>
      <c r="F4" s="374"/>
      <c r="G4" s="374"/>
      <c r="H4" s="374"/>
      <c r="I4" s="374"/>
      <c r="J4" s="77"/>
      <c r="K4" s="77"/>
      <c r="L4" s="79"/>
      <c r="M4" s="79"/>
      <c r="N4" s="79"/>
      <c r="O4" s="79"/>
      <c r="P4" s="79"/>
      <c r="Q4" s="79"/>
      <c r="R4" s="79"/>
      <c r="S4" s="79"/>
      <c r="T4" s="79"/>
      <c r="U4" s="79"/>
      <c r="V4" s="79"/>
      <c r="W4" s="79"/>
      <c r="X4" s="79"/>
    </row>
    <row r="5" spans="1:24" ht="4.5" customHeight="1">
      <c r="A5" s="79"/>
      <c r="B5" s="107"/>
      <c r="C5" s="108"/>
      <c r="D5" s="107"/>
      <c r="E5" s="107"/>
      <c r="F5" s="107"/>
      <c r="G5" s="107"/>
      <c r="H5" s="107"/>
      <c r="I5" s="107"/>
      <c r="J5" s="77"/>
      <c r="K5" s="77"/>
      <c r="L5" s="79"/>
      <c r="M5" s="79"/>
      <c r="N5" s="79"/>
      <c r="O5" s="79"/>
      <c r="P5" s="79"/>
      <c r="Q5" s="79"/>
      <c r="R5" s="79"/>
      <c r="S5" s="79"/>
      <c r="T5" s="79"/>
      <c r="U5" s="79"/>
      <c r="V5" s="79"/>
      <c r="W5" s="79"/>
      <c r="X5" s="79"/>
    </row>
    <row r="6" spans="1:24" ht="32.25" customHeight="1">
      <c r="A6" s="79"/>
      <c r="B6" s="377" t="s">
        <v>119</v>
      </c>
      <c r="C6" s="377"/>
      <c r="D6" s="377"/>
      <c r="E6" s="377"/>
      <c r="F6" s="377"/>
      <c r="G6" s="377"/>
      <c r="H6" s="377"/>
      <c r="I6" s="377"/>
      <c r="J6" s="77"/>
      <c r="K6" s="77"/>
      <c r="L6" s="79"/>
      <c r="M6" s="79"/>
      <c r="N6" s="79"/>
      <c r="O6" s="79"/>
      <c r="P6" s="79"/>
      <c r="Q6" s="79"/>
      <c r="R6" s="79"/>
      <c r="S6" s="79"/>
      <c r="T6" s="79"/>
      <c r="U6" s="79"/>
      <c r="V6" s="79"/>
      <c r="W6" s="79"/>
      <c r="X6" s="79"/>
    </row>
    <row r="7" spans="1:24" ht="4.5" customHeight="1">
      <c r="A7" s="79"/>
      <c r="B7" s="107"/>
      <c r="C7" s="108"/>
      <c r="D7" s="107"/>
      <c r="E7" s="107"/>
      <c r="F7" s="107"/>
      <c r="G7" s="107"/>
      <c r="H7" s="107"/>
      <c r="I7" s="107"/>
      <c r="J7" s="77"/>
      <c r="K7" s="77"/>
      <c r="L7" s="79"/>
      <c r="M7" s="79"/>
      <c r="N7" s="79"/>
      <c r="O7" s="79"/>
      <c r="P7" s="79"/>
      <c r="Q7" s="79"/>
      <c r="R7" s="79"/>
      <c r="S7" s="79"/>
      <c r="T7" s="79"/>
      <c r="U7" s="79"/>
      <c r="V7" s="79"/>
      <c r="W7" s="79"/>
      <c r="X7" s="79"/>
    </row>
    <row r="8" spans="1:24" ht="31.5" customHeight="1">
      <c r="A8" s="79"/>
      <c r="B8" s="374" t="s">
        <v>57</v>
      </c>
      <c r="C8" s="374"/>
      <c r="D8" s="374"/>
      <c r="E8" s="374"/>
      <c r="F8" s="374"/>
      <c r="G8" s="374"/>
      <c r="H8" s="374"/>
      <c r="I8" s="374"/>
      <c r="J8" s="77"/>
      <c r="K8" s="77"/>
      <c r="L8" s="79"/>
      <c r="M8" s="79"/>
      <c r="N8" s="79"/>
      <c r="O8" s="79"/>
      <c r="P8" s="79"/>
      <c r="Q8" s="79"/>
      <c r="R8" s="79"/>
      <c r="S8" s="79"/>
      <c r="T8" s="79"/>
      <c r="U8" s="79"/>
      <c r="V8" s="79"/>
      <c r="W8" s="79"/>
      <c r="X8" s="79"/>
    </row>
    <row r="9" spans="1:24" ht="4.5" customHeight="1">
      <c r="A9" s="79"/>
      <c r="B9" s="109"/>
      <c r="C9" s="109"/>
      <c r="D9" s="109"/>
      <c r="E9" s="109"/>
      <c r="F9" s="109"/>
      <c r="G9" s="109"/>
      <c r="H9" s="109"/>
      <c r="I9" s="109"/>
      <c r="J9" s="77"/>
      <c r="K9" s="77"/>
      <c r="L9" s="79"/>
      <c r="M9" s="79"/>
      <c r="N9" s="79"/>
      <c r="O9" s="79"/>
      <c r="P9" s="79"/>
      <c r="Q9" s="79"/>
      <c r="R9" s="79"/>
      <c r="S9" s="79"/>
      <c r="T9" s="79"/>
      <c r="U9" s="79"/>
      <c r="V9" s="79"/>
      <c r="W9" s="79"/>
      <c r="X9" s="79"/>
    </row>
    <row r="10" spans="1:24" ht="88.5" customHeight="1">
      <c r="A10" s="79"/>
      <c r="B10" s="375" t="s">
        <v>92</v>
      </c>
      <c r="C10" s="374"/>
      <c r="D10" s="374"/>
      <c r="E10" s="374"/>
      <c r="F10" s="374"/>
      <c r="G10" s="374"/>
      <c r="H10" s="374"/>
      <c r="I10" s="374"/>
      <c r="J10" s="77"/>
      <c r="K10" s="77"/>
      <c r="L10" s="79"/>
      <c r="M10" s="79"/>
      <c r="N10" s="79"/>
      <c r="O10" s="79"/>
      <c r="P10" s="79"/>
      <c r="Q10" s="79"/>
      <c r="R10" s="79"/>
      <c r="S10" s="79"/>
      <c r="T10" s="79"/>
      <c r="U10" s="79"/>
      <c r="V10" s="79"/>
      <c r="W10" s="79"/>
      <c r="X10" s="79"/>
    </row>
    <row r="11" spans="1:24" ht="4.5" customHeight="1">
      <c r="A11" s="79"/>
      <c r="B11" s="110"/>
      <c r="C11" s="110"/>
      <c r="D11" s="110"/>
      <c r="E11" s="110"/>
      <c r="F11" s="110"/>
      <c r="G11" s="110"/>
      <c r="H11" s="110"/>
      <c r="I11" s="110"/>
      <c r="J11" s="77"/>
      <c r="K11" s="77"/>
      <c r="L11" s="79"/>
      <c r="M11" s="79"/>
      <c r="N11" s="79"/>
      <c r="O11" s="79"/>
      <c r="P11" s="79"/>
      <c r="Q11" s="79"/>
      <c r="R11" s="79"/>
      <c r="S11" s="79"/>
      <c r="T11" s="79"/>
      <c r="U11" s="79"/>
      <c r="V11" s="79"/>
      <c r="W11" s="79"/>
      <c r="X11" s="79"/>
    </row>
    <row r="12" spans="1:24" ht="118.5" customHeight="1">
      <c r="A12" s="79"/>
      <c r="B12" s="375" t="s">
        <v>136</v>
      </c>
      <c r="C12" s="374"/>
      <c r="D12" s="374"/>
      <c r="E12" s="374"/>
      <c r="F12" s="374"/>
      <c r="G12" s="374"/>
      <c r="H12" s="374"/>
      <c r="I12" s="374"/>
      <c r="J12" s="77"/>
      <c r="K12" s="77"/>
      <c r="L12" s="79"/>
      <c r="M12" s="79"/>
      <c r="N12" s="79"/>
      <c r="O12" s="79"/>
      <c r="P12" s="79"/>
      <c r="Q12" s="79"/>
      <c r="R12" s="79"/>
      <c r="S12" s="79"/>
      <c r="T12" s="79"/>
      <c r="U12" s="79"/>
      <c r="V12" s="79"/>
      <c r="W12" s="79"/>
      <c r="X12" s="79"/>
    </row>
    <row r="13" spans="1:24" ht="4.5" customHeight="1">
      <c r="A13" s="79"/>
      <c r="B13" s="110"/>
      <c r="C13" s="110"/>
      <c r="D13" s="110"/>
      <c r="E13" s="110"/>
      <c r="F13" s="110"/>
      <c r="G13" s="110"/>
      <c r="H13" s="110"/>
      <c r="I13" s="110"/>
      <c r="J13" s="77"/>
      <c r="K13" s="77"/>
      <c r="L13" s="79"/>
      <c r="M13" s="79"/>
      <c r="N13" s="79"/>
      <c r="O13" s="79"/>
      <c r="P13" s="79"/>
      <c r="Q13" s="79"/>
      <c r="R13" s="79"/>
      <c r="S13" s="79"/>
      <c r="T13" s="79"/>
      <c r="U13" s="79"/>
      <c r="V13" s="79"/>
      <c r="W13" s="79"/>
      <c r="X13" s="79"/>
    </row>
    <row r="14" spans="1:24" ht="48.75" customHeight="1">
      <c r="A14" s="79"/>
      <c r="B14" s="374" t="s">
        <v>120</v>
      </c>
      <c r="C14" s="374"/>
      <c r="D14" s="374"/>
      <c r="E14" s="374"/>
      <c r="F14" s="374"/>
      <c r="G14" s="374"/>
      <c r="H14" s="374"/>
      <c r="I14" s="374"/>
      <c r="J14" s="77"/>
      <c r="K14" s="77"/>
      <c r="L14" s="79"/>
      <c r="M14" s="79"/>
      <c r="N14" s="79"/>
      <c r="O14" s="79"/>
      <c r="P14" s="79"/>
      <c r="Q14" s="79"/>
      <c r="R14" s="79"/>
      <c r="S14" s="79"/>
      <c r="T14" s="79"/>
      <c r="U14" s="79"/>
      <c r="V14" s="79"/>
      <c r="W14" s="79"/>
      <c r="X14" s="79"/>
    </row>
    <row r="15" spans="1:24" ht="4.5" customHeight="1">
      <c r="A15" s="79"/>
      <c r="B15" s="110"/>
      <c r="C15" s="110"/>
      <c r="D15" s="110"/>
      <c r="E15" s="110"/>
      <c r="F15" s="110"/>
      <c r="G15" s="110"/>
      <c r="H15" s="110"/>
      <c r="I15" s="110"/>
      <c r="J15" s="77"/>
      <c r="K15" s="77"/>
      <c r="L15" s="79"/>
      <c r="M15" s="79"/>
      <c r="N15" s="79"/>
      <c r="O15" s="79"/>
      <c r="P15" s="79"/>
      <c r="Q15" s="79"/>
      <c r="R15" s="79"/>
      <c r="S15" s="79"/>
      <c r="T15" s="79"/>
      <c r="U15" s="79"/>
      <c r="V15" s="79"/>
      <c r="W15" s="79"/>
      <c r="X15" s="79"/>
    </row>
    <row r="16" spans="1:24" ht="32.25" customHeight="1">
      <c r="A16" s="79"/>
      <c r="B16" s="374" t="s">
        <v>69</v>
      </c>
      <c r="C16" s="374"/>
      <c r="D16" s="374"/>
      <c r="E16" s="374"/>
      <c r="F16" s="374"/>
      <c r="G16" s="374"/>
      <c r="H16" s="374"/>
      <c r="I16" s="374"/>
      <c r="J16" s="77"/>
      <c r="K16" s="77"/>
      <c r="L16" s="79"/>
      <c r="M16" s="79"/>
      <c r="N16" s="79"/>
      <c r="O16" s="79"/>
      <c r="P16" s="79"/>
      <c r="Q16" s="79"/>
      <c r="R16" s="79"/>
      <c r="S16" s="79"/>
      <c r="T16" s="79"/>
      <c r="U16" s="79"/>
      <c r="V16" s="79"/>
      <c r="W16" s="79"/>
      <c r="X16" s="79"/>
    </row>
    <row r="17" spans="1:24" ht="4.5" customHeight="1">
      <c r="A17" s="79"/>
      <c r="B17" s="110"/>
      <c r="C17" s="110"/>
      <c r="D17" s="110"/>
      <c r="E17" s="110"/>
      <c r="F17" s="110"/>
      <c r="G17" s="110"/>
      <c r="H17" s="110"/>
      <c r="I17" s="110"/>
      <c r="J17" s="77"/>
      <c r="K17" s="77"/>
      <c r="L17" s="79"/>
      <c r="M17" s="79"/>
      <c r="N17" s="79"/>
      <c r="O17" s="79"/>
      <c r="P17" s="79"/>
      <c r="Q17" s="79"/>
      <c r="R17" s="79"/>
      <c r="S17" s="79"/>
      <c r="T17" s="79"/>
      <c r="U17" s="79"/>
      <c r="V17" s="79"/>
      <c r="W17" s="79"/>
      <c r="X17" s="79"/>
    </row>
    <row r="18" spans="1:24" ht="48.75" customHeight="1">
      <c r="A18" s="79"/>
      <c r="B18" s="374" t="s">
        <v>70</v>
      </c>
      <c r="C18" s="374"/>
      <c r="D18" s="374"/>
      <c r="E18" s="374"/>
      <c r="F18" s="374"/>
      <c r="G18" s="374"/>
      <c r="H18" s="374"/>
      <c r="I18" s="374"/>
      <c r="J18" s="77"/>
      <c r="K18" s="77"/>
      <c r="L18" s="79"/>
      <c r="M18" s="79"/>
      <c r="N18" s="79"/>
      <c r="O18" s="79"/>
      <c r="P18" s="79"/>
      <c r="Q18" s="79"/>
      <c r="R18" s="79"/>
      <c r="S18" s="79"/>
      <c r="T18" s="79"/>
      <c r="U18" s="79"/>
      <c r="V18" s="79"/>
      <c r="W18" s="79"/>
      <c r="X18" s="79"/>
    </row>
    <row r="19" spans="1:24" ht="4.5" customHeight="1">
      <c r="A19" s="79"/>
      <c r="B19" s="379"/>
      <c r="C19" s="379"/>
      <c r="D19" s="379"/>
      <c r="E19" s="379"/>
      <c r="F19" s="379"/>
      <c r="G19" s="379"/>
      <c r="H19" s="379"/>
      <c r="I19" s="379"/>
      <c r="J19" s="77"/>
      <c r="K19" s="77"/>
      <c r="L19" s="79"/>
      <c r="M19" s="79"/>
      <c r="N19" s="79"/>
      <c r="O19" s="79"/>
      <c r="P19" s="79"/>
      <c r="Q19" s="79"/>
      <c r="R19" s="79"/>
      <c r="S19" s="79"/>
      <c r="T19" s="79"/>
      <c r="U19" s="79"/>
      <c r="V19" s="79"/>
      <c r="W19" s="79"/>
      <c r="X19" s="79"/>
    </row>
    <row r="20" spans="1:24" ht="65.25" customHeight="1">
      <c r="A20" s="79"/>
      <c r="B20" s="375" t="s">
        <v>90</v>
      </c>
      <c r="C20" s="374"/>
      <c r="D20" s="374"/>
      <c r="E20" s="374"/>
      <c r="F20" s="374"/>
      <c r="G20" s="374"/>
      <c r="H20" s="374"/>
      <c r="I20" s="374"/>
      <c r="J20" s="77"/>
      <c r="K20" s="77"/>
      <c r="L20" s="79"/>
      <c r="M20" s="79"/>
      <c r="N20" s="79"/>
      <c r="O20" s="79"/>
      <c r="P20" s="79"/>
      <c r="Q20" s="79"/>
      <c r="R20" s="79"/>
      <c r="S20" s="79"/>
      <c r="T20" s="79"/>
      <c r="U20" s="79"/>
      <c r="V20" s="79"/>
      <c r="W20" s="79"/>
      <c r="X20" s="79"/>
    </row>
    <row r="21" spans="1:24" ht="4.5" customHeight="1">
      <c r="A21" s="79"/>
      <c r="B21" s="111"/>
      <c r="C21" s="111"/>
      <c r="D21" s="111"/>
      <c r="E21" s="111"/>
      <c r="F21" s="111"/>
      <c r="G21" s="111"/>
      <c r="H21" s="111"/>
      <c r="I21" s="111"/>
      <c r="J21" s="77"/>
      <c r="K21" s="77"/>
      <c r="L21" s="79"/>
      <c r="M21" s="79"/>
      <c r="N21" s="79"/>
      <c r="O21" s="79"/>
      <c r="P21" s="79"/>
      <c r="Q21" s="79"/>
      <c r="R21" s="79"/>
      <c r="S21" s="79"/>
      <c r="T21" s="79"/>
      <c r="U21" s="79"/>
      <c r="V21" s="79"/>
      <c r="W21" s="79"/>
      <c r="X21" s="79"/>
    </row>
    <row r="22" spans="1:24" ht="47.25" customHeight="1">
      <c r="A22" s="79"/>
      <c r="B22" s="382" t="s">
        <v>137</v>
      </c>
      <c r="C22" s="382"/>
      <c r="D22" s="382"/>
      <c r="E22" s="382"/>
      <c r="F22" s="382"/>
      <c r="G22" s="382"/>
      <c r="H22" s="382"/>
      <c r="I22" s="382"/>
      <c r="J22" s="77"/>
      <c r="K22" s="77"/>
      <c r="L22" s="79"/>
      <c r="M22" s="79"/>
      <c r="N22" s="79"/>
      <c r="O22" s="79"/>
      <c r="P22" s="79"/>
      <c r="Q22" s="79"/>
      <c r="R22" s="79"/>
      <c r="S22" s="79"/>
      <c r="T22" s="79"/>
      <c r="U22" s="79"/>
      <c r="V22" s="79"/>
      <c r="W22" s="79"/>
      <c r="X22" s="79"/>
    </row>
    <row r="23" spans="1:24" ht="4.5" customHeight="1">
      <c r="A23" s="79"/>
      <c r="B23" s="112"/>
      <c r="C23" s="112"/>
      <c r="D23" s="112"/>
      <c r="E23" s="112"/>
      <c r="F23" s="112"/>
      <c r="G23" s="112"/>
      <c r="H23" s="112"/>
      <c r="I23" s="112"/>
      <c r="J23" s="77"/>
      <c r="K23" s="77"/>
      <c r="L23" s="79"/>
      <c r="M23" s="79"/>
      <c r="N23" s="79"/>
      <c r="O23" s="79"/>
      <c r="P23" s="79"/>
      <c r="Q23" s="79"/>
      <c r="R23" s="79"/>
      <c r="S23" s="79"/>
      <c r="T23" s="79"/>
      <c r="U23" s="79"/>
      <c r="V23" s="79"/>
      <c r="W23" s="79"/>
      <c r="X23" s="79"/>
    </row>
    <row r="24" spans="1:24" ht="77.25" customHeight="1">
      <c r="A24" s="79"/>
      <c r="B24" s="375" t="s">
        <v>93</v>
      </c>
      <c r="C24" s="375"/>
      <c r="D24" s="375"/>
      <c r="E24" s="375"/>
      <c r="F24" s="375"/>
      <c r="G24" s="375"/>
      <c r="H24" s="375"/>
      <c r="I24" s="375"/>
      <c r="J24" s="77"/>
      <c r="K24" s="77"/>
      <c r="L24" s="79"/>
      <c r="M24" s="79"/>
      <c r="N24" s="79"/>
      <c r="O24" s="79"/>
      <c r="P24" s="79"/>
      <c r="Q24" s="79"/>
      <c r="R24" s="79"/>
      <c r="S24" s="79"/>
      <c r="T24" s="79"/>
      <c r="U24" s="79"/>
      <c r="V24" s="79"/>
      <c r="W24" s="79"/>
      <c r="X24" s="79"/>
    </row>
    <row r="25" spans="1:24" ht="4.5" customHeight="1">
      <c r="A25" s="79"/>
      <c r="B25" s="113"/>
      <c r="C25" s="114"/>
      <c r="D25" s="114"/>
      <c r="E25" s="114"/>
      <c r="F25" s="114"/>
      <c r="G25" s="114"/>
      <c r="H25" s="114"/>
      <c r="I25" s="114"/>
      <c r="J25" s="77"/>
      <c r="K25" s="77"/>
      <c r="L25" s="79"/>
      <c r="M25" s="79"/>
      <c r="N25" s="79"/>
      <c r="O25" s="79"/>
      <c r="P25" s="79"/>
      <c r="Q25" s="79"/>
      <c r="R25" s="79"/>
      <c r="S25" s="79"/>
      <c r="T25" s="79"/>
      <c r="U25" s="79"/>
      <c r="V25" s="79"/>
      <c r="W25" s="79"/>
      <c r="X25" s="79"/>
    </row>
    <row r="26" spans="1:24" ht="37.5" customHeight="1">
      <c r="A26" s="79"/>
      <c r="B26" s="375" t="s">
        <v>121</v>
      </c>
      <c r="C26" s="375"/>
      <c r="D26" s="375"/>
      <c r="E26" s="375"/>
      <c r="F26" s="375"/>
      <c r="G26" s="375"/>
      <c r="H26" s="375"/>
      <c r="I26" s="375"/>
      <c r="J26" s="77"/>
      <c r="K26" s="77"/>
      <c r="L26" s="79"/>
      <c r="M26" s="79"/>
      <c r="N26" s="79"/>
      <c r="O26" s="79"/>
      <c r="P26" s="79"/>
      <c r="Q26" s="79"/>
      <c r="R26" s="79"/>
      <c r="S26" s="79"/>
      <c r="T26" s="79"/>
      <c r="U26" s="79"/>
      <c r="V26" s="79"/>
      <c r="W26" s="79"/>
      <c r="X26" s="79"/>
    </row>
    <row r="27" spans="1:24" ht="4.5" customHeight="1">
      <c r="A27" s="79"/>
      <c r="B27" s="113"/>
      <c r="C27" s="113"/>
      <c r="D27" s="113"/>
      <c r="E27" s="113"/>
      <c r="F27" s="113"/>
      <c r="G27" s="113"/>
      <c r="H27" s="113"/>
      <c r="I27" s="113"/>
      <c r="J27" s="77"/>
      <c r="K27" s="77"/>
      <c r="L27" s="79"/>
      <c r="M27" s="79"/>
      <c r="N27" s="79"/>
      <c r="O27" s="79"/>
      <c r="P27" s="79"/>
      <c r="Q27" s="79"/>
      <c r="R27" s="79"/>
      <c r="S27" s="79"/>
      <c r="T27" s="79"/>
      <c r="U27" s="79"/>
      <c r="V27" s="79"/>
      <c r="W27" s="79"/>
      <c r="X27" s="79"/>
    </row>
    <row r="28" spans="1:24" ht="37.5" customHeight="1">
      <c r="A28" s="79"/>
      <c r="B28" s="375" t="s">
        <v>122</v>
      </c>
      <c r="C28" s="375"/>
      <c r="D28" s="375"/>
      <c r="E28" s="375"/>
      <c r="F28" s="375"/>
      <c r="G28" s="375"/>
      <c r="H28" s="375"/>
      <c r="I28" s="375"/>
      <c r="J28" s="77"/>
      <c r="K28" s="77"/>
      <c r="L28" s="79"/>
      <c r="M28" s="79"/>
      <c r="N28" s="79"/>
      <c r="O28" s="79"/>
      <c r="P28" s="79"/>
      <c r="Q28" s="79"/>
      <c r="R28" s="79"/>
      <c r="S28" s="79"/>
      <c r="T28" s="79"/>
      <c r="U28" s="79"/>
      <c r="V28" s="79"/>
      <c r="W28" s="79"/>
      <c r="X28" s="79"/>
    </row>
    <row r="29" spans="1:24" ht="4.5" customHeight="1">
      <c r="A29" s="79"/>
      <c r="B29" s="113"/>
      <c r="C29" s="114"/>
      <c r="D29" s="114"/>
      <c r="E29" s="114"/>
      <c r="F29" s="114"/>
      <c r="G29" s="114"/>
      <c r="H29" s="114"/>
      <c r="I29" s="114"/>
      <c r="J29" s="77"/>
      <c r="K29" s="77"/>
      <c r="L29" s="79"/>
      <c r="M29" s="79"/>
      <c r="N29" s="79"/>
      <c r="O29" s="79"/>
      <c r="P29" s="79"/>
      <c r="Q29" s="79"/>
      <c r="R29" s="79"/>
      <c r="S29" s="79"/>
      <c r="T29" s="79"/>
      <c r="U29" s="79"/>
      <c r="V29" s="79"/>
      <c r="W29" s="79"/>
      <c r="X29" s="79"/>
    </row>
    <row r="30" spans="1:24" ht="19.5">
      <c r="A30" s="79"/>
      <c r="B30" s="378" t="s">
        <v>58</v>
      </c>
      <c r="C30" s="378"/>
      <c r="D30" s="378"/>
      <c r="E30" s="378"/>
      <c r="F30" s="378"/>
      <c r="G30" s="378"/>
      <c r="H30" s="378"/>
      <c r="I30" s="378"/>
      <c r="J30" s="77"/>
      <c r="K30" s="77"/>
      <c r="L30" s="79"/>
      <c r="M30" s="79"/>
      <c r="N30" s="79"/>
      <c r="O30" s="79"/>
      <c r="P30" s="79"/>
      <c r="Q30" s="79"/>
      <c r="R30" s="79"/>
      <c r="S30" s="79"/>
      <c r="T30" s="79"/>
      <c r="U30" s="79"/>
      <c r="V30" s="79"/>
      <c r="W30" s="79"/>
      <c r="X30" s="79"/>
    </row>
    <row r="31" spans="1:24" ht="4.5" customHeight="1">
      <c r="A31" s="79"/>
      <c r="B31" s="115"/>
      <c r="C31" s="115"/>
      <c r="D31" s="115"/>
      <c r="E31" s="115"/>
      <c r="F31" s="115"/>
      <c r="G31" s="115"/>
      <c r="H31" s="115"/>
      <c r="I31" s="115"/>
      <c r="J31" s="77"/>
      <c r="K31" s="77"/>
      <c r="L31" s="79"/>
      <c r="M31" s="79"/>
      <c r="N31" s="79"/>
      <c r="O31" s="79"/>
      <c r="P31" s="79"/>
      <c r="Q31" s="79"/>
      <c r="R31" s="79"/>
      <c r="S31" s="79"/>
      <c r="T31" s="79"/>
      <c r="U31" s="79"/>
      <c r="V31" s="79"/>
      <c r="W31" s="79"/>
      <c r="X31" s="79"/>
    </row>
    <row r="32" spans="1:24" ht="18" customHeight="1">
      <c r="A32" s="79"/>
      <c r="B32" s="375" t="s">
        <v>50</v>
      </c>
      <c r="C32" s="375"/>
      <c r="D32" s="375"/>
      <c r="E32" s="375"/>
      <c r="F32" s="375"/>
      <c r="G32" s="375"/>
      <c r="H32" s="375"/>
      <c r="I32" s="375"/>
      <c r="J32" s="77"/>
      <c r="K32" s="77"/>
      <c r="L32" s="79"/>
      <c r="M32" s="79"/>
      <c r="N32" s="79"/>
      <c r="O32" s="79"/>
      <c r="P32" s="79"/>
      <c r="Q32" s="79"/>
      <c r="R32" s="79"/>
      <c r="S32" s="79"/>
      <c r="T32" s="79"/>
      <c r="U32" s="79"/>
      <c r="V32" s="79"/>
      <c r="W32" s="79"/>
      <c r="X32" s="79"/>
    </row>
    <row r="33" spans="1:24" ht="4.5" customHeight="1">
      <c r="A33" s="79"/>
      <c r="B33" s="115"/>
      <c r="C33" s="116"/>
      <c r="D33" s="116"/>
      <c r="E33" s="116"/>
      <c r="F33" s="116"/>
      <c r="G33" s="116"/>
      <c r="H33" s="116"/>
      <c r="I33" s="116"/>
      <c r="J33" s="77"/>
      <c r="K33" s="77"/>
      <c r="L33" s="79"/>
      <c r="M33" s="79"/>
      <c r="N33" s="79"/>
      <c r="O33" s="79"/>
      <c r="P33" s="79"/>
      <c r="Q33" s="79"/>
      <c r="R33" s="79"/>
      <c r="S33" s="79"/>
      <c r="T33" s="79"/>
      <c r="U33" s="79"/>
      <c r="V33" s="79"/>
      <c r="W33" s="79"/>
      <c r="X33" s="79"/>
    </row>
    <row r="34" spans="1:24" ht="18" customHeight="1">
      <c r="A34" s="79"/>
      <c r="B34" s="375" t="s">
        <v>51</v>
      </c>
      <c r="C34" s="375"/>
      <c r="D34" s="375"/>
      <c r="E34" s="375"/>
      <c r="F34" s="375"/>
      <c r="G34" s="375"/>
      <c r="H34" s="375"/>
      <c r="I34" s="375"/>
      <c r="J34" s="77"/>
      <c r="K34" s="77"/>
      <c r="L34" s="79"/>
      <c r="M34" s="79"/>
      <c r="N34" s="79"/>
      <c r="O34" s="79"/>
      <c r="P34" s="79"/>
      <c r="Q34" s="79"/>
      <c r="R34" s="79"/>
      <c r="S34" s="79"/>
      <c r="T34" s="79"/>
      <c r="U34" s="79"/>
      <c r="V34" s="79"/>
      <c r="W34" s="79"/>
      <c r="X34" s="79"/>
    </row>
    <row r="35" spans="1:24" ht="4.5" customHeight="1">
      <c r="A35" s="79"/>
      <c r="B35" s="115"/>
      <c r="C35" s="116"/>
      <c r="D35" s="116"/>
      <c r="E35" s="116"/>
      <c r="F35" s="116"/>
      <c r="G35" s="116"/>
      <c r="H35" s="116"/>
      <c r="I35" s="116"/>
      <c r="J35" s="77"/>
      <c r="K35" s="77"/>
      <c r="L35" s="79"/>
      <c r="M35" s="79"/>
      <c r="N35" s="79"/>
      <c r="O35" s="79"/>
      <c r="P35" s="79"/>
      <c r="Q35" s="79"/>
      <c r="R35" s="79"/>
      <c r="S35" s="79"/>
      <c r="T35" s="79"/>
      <c r="U35" s="79"/>
      <c r="V35" s="79"/>
      <c r="W35" s="79"/>
      <c r="X35" s="79"/>
    </row>
    <row r="36" spans="1:24" ht="37.5" customHeight="1">
      <c r="A36" s="79"/>
      <c r="B36" s="375" t="s">
        <v>52</v>
      </c>
      <c r="C36" s="375"/>
      <c r="D36" s="375"/>
      <c r="E36" s="375"/>
      <c r="F36" s="375"/>
      <c r="G36" s="375"/>
      <c r="H36" s="375"/>
      <c r="I36" s="375"/>
      <c r="J36" s="77"/>
      <c r="K36" s="77"/>
      <c r="L36" s="79"/>
      <c r="M36" s="79"/>
      <c r="N36" s="79"/>
      <c r="O36" s="79"/>
      <c r="P36" s="79"/>
      <c r="Q36" s="79"/>
      <c r="R36" s="79"/>
      <c r="S36" s="79"/>
      <c r="T36" s="79"/>
      <c r="U36" s="79"/>
      <c r="V36" s="79"/>
      <c r="W36" s="79"/>
      <c r="X36" s="79"/>
    </row>
    <row r="37" spans="1:24" ht="4.5" customHeight="1">
      <c r="A37" s="79"/>
      <c r="B37" s="115"/>
      <c r="C37" s="117"/>
      <c r="D37" s="117"/>
      <c r="E37" s="117"/>
      <c r="F37" s="117"/>
      <c r="G37" s="117"/>
      <c r="H37" s="117"/>
      <c r="I37" s="117"/>
      <c r="J37" s="77"/>
      <c r="K37" s="77"/>
      <c r="L37" s="79"/>
      <c r="M37" s="79"/>
      <c r="N37" s="79"/>
      <c r="O37" s="79"/>
      <c r="P37" s="79"/>
      <c r="Q37" s="79"/>
      <c r="R37" s="79"/>
      <c r="S37" s="79"/>
      <c r="T37" s="79"/>
      <c r="U37" s="79"/>
      <c r="V37" s="79"/>
      <c r="W37" s="79"/>
      <c r="X37" s="79"/>
    </row>
    <row r="38" spans="1:24" ht="51.75" customHeight="1">
      <c r="A38" s="79"/>
      <c r="B38" s="381" t="s">
        <v>94</v>
      </c>
      <c r="C38" s="381"/>
      <c r="D38" s="381"/>
      <c r="E38" s="381"/>
      <c r="F38" s="381"/>
      <c r="G38" s="381"/>
      <c r="H38" s="381"/>
      <c r="I38" s="381"/>
      <c r="J38" s="77"/>
      <c r="K38" s="77"/>
      <c r="L38" s="79"/>
      <c r="M38" s="79"/>
      <c r="N38" s="79"/>
      <c r="O38" s="79"/>
      <c r="P38" s="79"/>
      <c r="Q38" s="79"/>
      <c r="R38" s="79"/>
      <c r="S38" s="79"/>
      <c r="T38" s="79"/>
      <c r="U38" s="79"/>
      <c r="V38" s="79"/>
      <c r="W38" s="79"/>
      <c r="X38" s="79"/>
    </row>
    <row r="39" spans="1:24" ht="4.5" customHeight="1">
      <c r="A39" s="79"/>
      <c r="B39" s="115"/>
      <c r="C39" s="117"/>
      <c r="D39" s="117"/>
      <c r="E39" s="117"/>
      <c r="F39" s="117"/>
      <c r="G39" s="117"/>
      <c r="H39" s="117"/>
      <c r="I39" s="117"/>
      <c r="J39" s="77"/>
      <c r="K39" s="77"/>
      <c r="L39" s="79"/>
      <c r="M39" s="79"/>
      <c r="N39" s="79"/>
      <c r="O39" s="79"/>
      <c r="P39" s="79"/>
      <c r="Q39" s="79"/>
      <c r="R39" s="79"/>
      <c r="S39" s="79"/>
      <c r="T39" s="79"/>
      <c r="U39" s="79"/>
      <c r="V39" s="79"/>
      <c r="W39" s="79"/>
      <c r="X39" s="79"/>
    </row>
    <row r="40" spans="1:24" ht="18" customHeight="1">
      <c r="A40" s="79"/>
      <c r="B40" s="383" t="s">
        <v>53</v>
      </c>
      <c r="C40" s="383"/>
      <c r="D40" s="383"/>
      <c r="E40" s="383"/>
      <c r="F40" s="383"/>
      <c r="G40" s="383"/>
      <c r="H40" s="383"/>
      <c r="I40" s="383"/>
      <c r="J40" s="77"/>
      <c r="K40" s="77"/>
      <c r="L40" s="79"/>
      <c r="M40" s="79"/>
      <c r="N40" s="79"/>
      <c r="O40" s="79"/>
      <c r="P40" s="79"/>
      <c r="Q40" s="79"/>
      <c r="R40" s="79"/>
      <c r="S40" s="79"/>
      <c r="T40" s="79"/>
      <c r="U40" s="79"/>
      <c r="V40" s="79"/>
      <c r="W40" s="79"/>
      <c r="X40" s="79"/>
    </row>
    <row r="41" spans="1:24" ht="4.5" customHeight="1">
      <c r="A41" s="79"/>
      <c r="B41" s="118"/>
      <c r="C41" s="119"/>
      <c r="D41" s="116"/>
      <c r="E41" s="116"/>
      <c r="F41" s="116"/>
      <c r="G41" s="116"/>
      <c r="H41" s="116"/>
      <c r="I41" s="116"/>
      <c r="J41" s="77"/>
      <c r="K41" s="77"/>
      <c r="L41" s="79"/>
      <c r="M41" s="79"/>
      <c r="N41" s="79"/>
      <c r="O41" s="79"/>
      <c r="P41" s="79"/>
      <c r="Q41" s="79"/>
      <c r="R41" s="79"/>
      <c r="S41" s="79"/>
      <c r="T41" s="79"/>
      <c r="U41" s="79"/>
      <c r="V41" s="79"/>
      <c r="W41" s="79"/>
      <c r="X41" s="79"/>
    </row>
    <row r="42" spans="1:24" ht="18" customHeight="1">
      <c r="A42" s="79"/>
      <c r="B42" s="381" t="s">
        <v>54</v>
      </c>
      <c r="C42" s="381"/>
      <c r="D42" s="381"/>
      <c r="E42" s="381"/>
      <c r="F42" s="381"/>
      <c r="G42" s="381"/>
      <c r="H42" s="381"/>
      <c r="I42" s="381"/>
      <c r="J42" s="77"/>
      <c r="K42" s="77"/>
      <c r="L42" s="79"/>
      <c r="M42" s="79"/>
      <c r="N42" s="79"/>
      <c r="O42" s="79"/>
      <c r="P42" s="79"/>
      <c r="Q42" s="79"/>
      <c r="R42" s="79"/>
      <c r="S42" s="79"/>
      <c r="T42" s="79"/>
      <c r="U42" s="79"/>
      <c r="V42" s="79"/>
      <c r="W42" s="79"/>
      <c r="X42" s="79"/>
    </row>
    <row r="43" spans="1:24" ht="4.5" customHeight="1">
      <c r="A43" s="79"/>
      <c r="B43" s="117"/>
      <c r="C43" s="108"/>
      <c r="D43" s="117"/>
      <c r="E43" s="117"/>
      <c r="F43" s="117"/>
      <c r="G43" s="117"/>
      <c r="H43" s="117"/>
      <c r="I43" s="117"/>
      <c r="J43" s="77"/>
      <c r="K43" s="77"/>
      <c r="L43" s="79"/>
      <c r="M43" s="79"/>
      <c r="N43" s="79"/>
      <c r="O43" s="79"/>
      <c r="P43" s="79"/>
      <c r="Q43" s="79"/>
      <c r="R43" s="79"/>
      <c r="S43" s="79"/>
      <c r="T43" s="79"/>
      <c r="U43" s="79"/>
      <c r="V43" s="79"/>
      <c r="W43" s="79"/>
      <c r="X43" s="79"/>
    </row>
    <row r="44" spans="1:24" ht="35.25" customHeight="1">
      <c r="A44" s="79"/>
      <c r="B44" s="381" t="s">
        <v>55</v>
      </c>
      <c r="C44" s="381"/>
      <c r="D44" s="381"/>
      <c r="E44" s="381"/>
      <c r="F44" s="381"/>
      <c r="G44" s="381"/>
      <c r="H44" s="381"/>
      <c r="I44" s="381"/>
      <c r="J44" s="77"/>
      <c r="K44" s="77"/>
      <c r="L44" s="79"/>
      <c r="M44" s="79"/>
      <c r="N44" s="79"/>
      <c r="O44" s="79"/>
      <c r="P44" s="79"/>
      <c r="Q44" s="79"/>
      <c r="R44" s="79"/>
      <c r="S44" s="79"/>
      <c r="T44" s="79"/>
      <c r="U44" s="79"/>
      <c r="V44" s="79"/>
      <c r="W44" s="79"/>
      <c r="X44" s="79"/>
    </row>
    <row r="45" spans="1:24" ht="4.5" customHeight="1">
      <c r="A45" s="79"/>
      <c r="B45" s="340"/>
      <c r="C45" s="341"/>
      <c r="D45" s="340"/>
      <c r="E45" s="340"/>
      <c r="F45" s="340"/>
      <c r="G45" s="340"/>
      <c r="H45" s="340"/>
      <c r="I45" s="340"/>
      <c r="J45" s="77"/>
      <c r="K45" s="77"/>
      <c r="L45" s="79"/>
      <c r="M45" s="79"/>
      <c r="N45" s="79"/>
      <c r="O45" s="79"/>
      <c r="P45" s="79"/>
      <c r="Q45" s="79"/>
      <c r="R45" s="79"/>
      <c r="S45" s="79"/>
      <c r="T45" s="79"/>
      <c r="U45" s="79"/>
      <c r="V45" s="79"/>
      <c r="W45" s="79"/>
      <c r="X45" s="79"/>
    </row>
    <row r="46" spans="1:24" ht="54" customHeight="1">
      <c r="A46" s="79"/>
      <c r="B46" s="380" t="s">
        <v>138</v>
      </c>
      <c r="C46" s="380"/>
      <c r="D46" s="380"/>
      <c r="E46" s="380"/>
      <c r="F46" s="380"/>
      <c r="G46" s="380"/>
      <c r="H46" s="380"/>
      <c r="I46" s="380"/>
      <c r="J46" s="77"/>
      <c r="K46" s="77"/>
      <c r="L46" s="79"/>
      <c r="M46" s="79"/>
      <c r="N46" s="79"/>
      <c r="O46" s="79"/>
      <c r="P46" s="79"/>
      <c r="Q46" s="79"/>
      <c r="R46" s="79"/>
      <c r="S46" s="79"/>
      <c r="T46" s="79"/>
      <c r="U46" s="79"/>
      <c r="V46" s="79"/>
      <c r="W46" s="79"/>
      <c r="X46" s="79"/>
    </row>
    <row r="47" spans="1:24" ht="12.75">
      <c r="A47" s="79"/>
      <c r="B47" s="77"/>
      <c r="C47" s="78"/>
      <c r="D47" s="77"/>
      <c r="E47" s="77"/>
      <c r="F47" s="77"/>
      <c r="G47" s="77"/>
      <c r="H47" s="77"/>
      <c r="I47" s="77"/>
      <c r="J47" s="77"/>
      <c r="K47" s="77"/>
      <c r="L47" s="79"/>
      <c r="M47" s="79"/>
      <c r="N47" s="79"/>
      <c r="O47" s="79"/>
      <c r="P47" s="79"/>
      <c r="Q47" s="79"/>
      <c r="R47" s="79"/>
      <c r="S47" s="79"/>
      <c r="T47" s="79"/>
      <c r="U47" s="79"/>
      <c r="V47" s="79"/>
      <c r="W47" s="79"/>
      <c r="X47" s="79"/>
    </row>
    <row r="48" spans="1:24" ht="12.75">
      <c r="A48" s="79"/>
      <c r="B48" s="77"/>
      <c r="C48" s="78"/>
      <c r="D48" s="77"/>
      <c r="E48" s="77"/>
      <c r="F48" s="77"/>
      <c r="G48" s="77"/>
      <c r="H48" s="77"/>
      <c r="I48" s="77"/>
      <c r="J48" s="77"/>
      <c r="K48" s="77"/>
      <c r="L48" s="79"/>
      <c r="M48" s="79"/>
      <c r="N48" s="79"/>
      <c r="O48" s="79"/>
      <c r="P48" s="79"/>
      <c r="Q48" s="79"/>
      <c r="R48" s="79"/>
      <c r="S48" s="79"/>
      <c r="T48" s="79"/>
      <c r="U48" s="79"/>
      <c r="V48" s="79"/>
      <c r="W48" s="79"/>
      <c r="X48" s="79"/>
    </row>
    <row r="49" spans="1:24" ht="12.75">
      <c r="A49" s="79"/>
      <c r="B49" s="77"/>
      <c r="C49" s="78"/>
      <c r="D49" s="77"/>
      <c r="E49" s="77"/>
      <c r="F49" s="77"/>
      <c r="G49" s="77"/>
      <c r="H49" s="77"/>
      <c r="I49" s="77"/>
      <c r="J49" s="77"/>
      <c r="K49" s="77"/>
      <c r="L49" s="79"/>
      <c r="M49" s="79"/>
      <c r="N49" s="79"/>
      <c r="O49" s="79"/>
      <c r="P49" s="79"/>
      <c r="Q49" s="79"/>
      <c r="R49" s="79"/>
      <c r="S49" s="79"/>
      <c r="T49" s="79"/>
      <c r="U49" s="79"/>
      <c r="V49" s="79"/>
      <c r="W49" s="79"/>
      <c r="X49" s="79"/>
    </row>
    <row r="50" spans="1:24" ht="12.75">
      <c r="A50" s="79"/>
      <c r="B50" s="77"/>
      <c r="C50" s="78"/>
      <c r="D50" s="77"/>
      <c r="E50" s="77"/>
      <c r="F50" s="77"/>
      <c r="G50" s="77"/>
      <c r="H50" s="77"/>
      <c r="I50" s="77"/>
      <c r="J50" s="77"/>
      <c r="K50" s="77"/>
      <c r="L50" s="79"/>
      <c r="M50" s="79"/>
      <c r="N50" s="79"/>
      <c r="O50" s="79"/>
      <c r="P50" s="79"/>
      <c r="Q50" s="79"/>
      <c r="R50" s="79"/>
      <c r="S50" s="79"/>
      <c r="T50" s="79"/>
      <c r="U50" s="79"/>
      <c r="V50" s="79"/>
      <c r="W50" s="79"/>
      <c r="X50" s="79"/>
    </row>
    <row r="51" spans="1:24" ht="12.75">
      <c r="A51" s="79"/>
      <c r="B51" s="77"/>
      <c r="C51" s="78"/>
      <c r="D51" s="77"/>
      <c r="E51" s="77"/>
      <c r="F51" s="77"/>
      <c r="G51" s="77"/>
      <c r="H51" s="77"/>
      <c r="I51" s="77"/>
      <c r="J51" s="77"/>
      <c r="K51" s="77"/>
      <c r="L51" s="79"/>
      <c r="M51" s="79"/>
      <c r="N51" s="79"/>
      <c r="O51" s="79"/>
      <c r="P51" s="79"/>
      <c r="Q51" s="79"/>
      <c r="R51" s="79"/>
      <c r="S51" s="79"/>
      <c r="T51" s="79"/>
      <c r="U51" s="79"/>
      <c r="V51" s="79"/>
      <c r="W51" s="79"/>
      <c r="X51" s="79"/>
    </row>
    <row r="52" spans="1:24" ht="12.75">
      <c r="A52" s="79"/>
      <c r="B52" s="77"/>
      <c r="C52" s="78"/>
      <c r="D52" s="77"/>
      <c r="E52" s="77"/>
      <c r="F52" s="77"/>
      <c r="G52" s="77"/>
      <c r="H52" s="77"/>
      <c r="I52" s="77"/>
      <c r="J52" s="77"/>
      <c r="K52" s="77"/>
      <c r="L52" s="79"/>
      <c r="M52" s="79"/>
      <c r="N52" s="79"/>
      <c r="O52" s="79"/>
      <c r="P52" s="79"/>
      <c r="Q52" s="79"/>
      <c r="R52" s="79"/>
      <c r="S52" s="79"/>
      <c r="T52" s="79"/>
      <c r="U52" s="79"/>
      <c r="V52" s="79"/>
      <c r="W52" s="79"/>
      <c r="X52" s="79"/>
    </row>
    <row r="53" spans="1:24" ht="12.75">
      <c r="A53" s="79"/>
      <c r="B53" s="77"/>
      <c r="C53" s="78"/>
      <c r="D53" s="77"/>
      <c r="E53" s="77"/>
      <c r="F53" s="77"/>
      <c r="G53" s="77"/>
      <c r="H53" s="77"/>
      <c r="I53" s="77"/>
      <c r="J53" s="77"/>
      <c r="K53" s="77"/>
      <c r="L53" s="79"/>
      <c r="M53" s="79"/>
      <c r="N53" s="79"/>
      <c r="O53" s="79"/>
      <c r="P53" s="79"/>
      <c r="Q53" s="79"/>
      <c r="R53" s="79"/>
      <c r="S53" s="79"/>
      <c r="T53" s="79"/>
      <c r="U53" s="79"/>
      <c r="V53" s="79"/>
      <c r="W53" s="79"/>
      <c r="X53" s="79"/>
    </row>
    <row r="54" spans="1:24" ht="12.75">
      <c r="A54" s="79"/>
      <c r="B54" s="77"/>
      <c r="C54" s="78"/>
      <c r="D54" s="77"/>
      <c r="E54" s="77"/>
      <c r="F54" s="77"/>
      <c r="G54" s="77"/>
      <c r="H54" s="77"/>
      <c r="I54" s="77"/>
      <c r="J54" s="77"/>
      <c r="K54" s="77"/>
      <c r="L54" s="79"/>
      <c r="M54" s="79"/>
      <c r="N54" s="79"/>
      <c r="O54" s="79"/>
      <c r="P54" s="79"/>
      <c r="Q54" s="79"/>
      <c r="R54" s="79"/>
      <c r="S54" s="79"/>
      <c r="T54" s="79"/>
      <c r="U54" s="79"/>
      <c r="V54" s="79"/>
      <c r="W54" s="79"/>
      <c r="X54" s="79"/>
    </row>
    <row r="55" spans="1:24" ht="12.75">
      <c r="A55" s="79"/>
      <c r="B55" s="77"/>
      <c r="C55" s="78"/>
      <c r="D55" s="77"/>
      <c r="E55" s="77"/>
      <c r="F55" s="77"/>
      <c r="G55" s="77"/>
      <c r="H55" s="77"/>
      <c r="I55" s="77"/>
      <c r="J55" s="77"/>
      <c r="K55" s="77"/>
      <c r="L55" s="79"/>
      <c r="M55" s="79"/>
      <c r="N55" s="79"/>
      <c r="O55" s="79"/>
      <c r="P55" s="79"/>
      <c r="Q55" s="79"/>
      <c r="R55" s="79"/>
      <c r="S55" s="79"/>
      <c r="T55" s="79"/>
      <c r="U55" s="79"/>
      <c r="V55" s="79"/>
      <c r="W55" s="79"/>
      <c r="X55" s="79"/>
    </row>
    <row r="56" spans="1:24" ht="12.75">
      <c r="A56" s="79"/>
      <c r="B56" s="77"/>
      <c r="C56" s="78"/>
      <c r="D56" s="77"/>
      <c r="E56" s="77"/>
      <c r="F56" s="77"/>
      <c r="G56" s="77"/>
      <c r="H56" s="77"/>
      <c r="I56" s="77"/>
      <c r="J56" s="77"/>
      <c r="K56" s="77"/>
      <c r="L56" s="79"/>
      <c r="M56" s="79"/>
      <c r="N56" s="79"/>
      <c r="O56" s="79"/>
      <c r="P56" s="79"/>
      <c r="Q56" s="79"/>
      <c r="R56" s="79"/>
      <c r="S56" s="79"/>
      <c r="T56" s="79"/>
      <c r="U56" s="79"/>
      <c r="V56" s="79"/>
      <c r="W56" s="79"/>
      <c r="X56" s="79"/>
    </row>
    <row r="57" spans="1:24" ht="12.75">
      <c r="A57" s="79"/>
      <c r="B57" s="77"/>
      <c r="C57" s="78"/>
      <c r="D57" s="77"/>
      <c r="E57" s="77"/>
      <c r="F57" s="77"/>
      <c r="G57" s="77"/>
      <c r="H57" s="77"/>
      <c r="I57" s="77"/>
      <c r="J57" s="77"/>
      <c r="K57" s="77"/>
      <c r="L57" s="79"/>
      <c r="M57" s="79"/>
      <c r="N57" s="79"/>
      <c r="O57" s="79"/>
      <c r="P57" s="79"/>
      <c r="Q57" s="79"/>
      <c r="R57" s="79"/>
      <c r="S57" s="79"/>
      <c r="T57" s="79"/>
      <c r="U57" s="79"/>
      <c r="V57" s="79"/>
      <c r="W57" s="79"/>
      <c r="X57" s="79"/>
    </row>
    <row r="58" spans="1:24" ht="12.75">
      <c r="A58" s="79"/>
      <c r="B58" s="77"/>
      <c r="C58" s="78"/>
      <c r="D58" s="77"/>
      <c r="E58" s="77"/>
      <c r="F58" s="77"/>
      <c r="G58" s="77"/>
      <c r="H58" s="77"/>
      <c r="I58" s="77"/>
      <c r="J58" s="77"/>
      <c r="K58" s="77"/>
      <c r="L58" s="79"/>
      <c r="M58" s="79"/>
      <c r="N58" s="79"/>
      <c r="O58" s="79"/>
      <c r="P58" s="79"/>
      <c r="Q58" s="79"/>
      <c r="R58" s="79"/>
      <c r="S58" s="79"/>
      <c r="T58" s="79"/>
      <c r="U58" s="79"/>
      <c r="V58" s="79"/>
      <c r="W58" s="79"/>
      <c r="X58" s="79"/>
    </row>
    <row r="59" spans="1:24" ht="12.75">
      <c r="A59" s="79"/>
      <c r="B59" s="77"/>
      <c r="C59" s="78"/>
      <c r="D59" s="77"/>
      <c r="E59" s="77"/>
      <c r="F59" s="77"/>
      <c r="G59" s="77"/>
      <c r="H59" s="77"/>
      <c r="I59" s="77"/>
      <c r="J59" s="77"/>
      <c r="K59" s="77"/>
      <c r="L59" s="79"/>
      <c r="M59" s="79"/>
      <c r="N59" s="79"/>
      <c r="O59" s="79"/>
      <c r="P59" s="79"/>
      <c r="Q59" s="79"/>
      <c r="R59" s="79"/>
      <c r="S59" s="79"/>
      <c r="T59" s="79"/>
      <c r="U59" s="79"/>
      <c r="V59" s="79"/>
      <c r="W59" s="79"/>
      <c r="X59" s="79"/>
    </row>
    <row r="60" spans="1:24" ht="12.75">
      <c r="A60" s="79"/>
      <c r="B60" s="77"/>
      <c r="C60" s="78"/>
      <c r="D60" s="77"/>
      <c r="E60" s="77"/>
      <c r="F60" s="77"/>
      <c r="G60" s="77"/>
      <c r="H60" s="77"/>
      <c r="I60" s="77"/>
      <c r="J60" s="77"/>
      <c r="K60" s="77"/>
      <c r="L60" s="79"/>
      <c r="M60" s="79"/>
      <c r="N60" s="79"/>
      <c r="O60" s="79"/>
      <c r="P60" s="79"/>
      <c r="Q60" s="79"/>
      <c r="R60" s="79"/>
      <c r="S60" s="79"/>
      <c r="T60" s="79"/>
      <c r="U60" s="79"/>
      <c r="V60" s="79"/>
      <c r="W60" s="79"/>
      <c r="X60" s="79"/>
    </row>
    <row r="61" spans="1:24" ht="12.75">
      <c r="A61" s="79"/>
      <c r="B61" s="77"/>
      <c r="C61" s="78"/>
      <c r="D61" s="77"/>
      <c r="E61" s="77"/>
      <c r="F61" s="77"/>
      <c r="G61" s="77"/>
      <c r="H61" s="77"/>
      <c r="I61" s="77"/>
      <c r="J61" s="77"/>
      <c r="K61" s="77"/>
      <c r="L61" s="79"/>
      <c r="M61" s="79"/>
      <c r="N61" s="79"/>
      <c r="O61" s="79"/>
      <c r="P61" s="79"/>
      <c r="Q61" s="79"/>
      <c r="R61" s="79"/>
      <c r="S61" s="79"/>
      <c r="T61" s="79"/>
      <c r="U61" s="79"/>
      <c r="V61" s="79"/>
      <c r="W61" s="79"/>
      <c r="X61" s="79"/>
    </row>
    <row r="62" spans="1:24" ht="12.75">
      <c r="A62" s="79"/>
      <c r="B62" s="77"/>
      <c r="C62" s="78"/>
      <c r="D62" s="77"/>
      <c r="E62" s="77"/>
      <c r="F62" s="77"/>
      <c r="G62" s="77"/>
      <c r="H62" s="77"/>
      <c r="I62" s="77"/>
      <c r="J62" s="77"/>
      <c r="K62" s="77"/>
      <c r="L62" s="79"/>
      <c r="M62" s="79"/>
      <c r="N62" s="79"/>
      <c r="O62" s="79"/>
      <c r="P62" s="79"/>
      <c r="Q62" s="79"/>
      <c r="R62" s="79"/>
      <c r="S62" s="79"/>
      <c r="T62" s="79"/>
      <c r="U62" s="79"/>
      <c r="V62" s="79"/>
      <c r="W62" s="79"/>
      <c r="X62" s="79"/>
    </row>
    <row r="63" spans="1:24" ht="12.75">
      <c r="A63" s="79"/>
      <c r="B63" s="77"/>
      <c r="C63" s="78"/>
      <c r="D63" s="77"/>
      <c r="E63" s="77"/>
      <c r="F63" s="77"/>
      <c r="G63" s="77"/>
      <c r="H63" s="77"/>
      <c r="I63" s="77"/>
      <c r="J63" s="77"/>
      <c r="K63" s="77"/>
      <c r="L63" s="79"/>
      <c r="M63" s="79"/>
      <c r="N63" s="79"/>
      <c r="O63" s="79"/>
      <c r="P63" s="79"/>
      <c r="Q63" s="79"/>
      <c r="R63" s="79"/>
      <c r="S63" s="79"/>
      <c r="T63" s="79"/>
      <c r="U63" s="79"/>
      <c r="V63" s="79"/>
      <c r="W63" s="79"/>
      <c r="X63" s="79"/>
    </row>
    <row r="64" spans="1:24" ht="12.75">
      <c r="A64" s="79"/>
      <c r="B64" s="77"/>
      <c r="C64" s="78"/>
      <c r="D64" s="77"/>
      <c r="E64" s="77"/>
      <c r="F64" s="77"/>
      <c r="G64" s="77"/>
      <c r="H64" s="77"/>
      <c r="I64" s="77"/>
      <c r="J64" s="77"/>
      <c r="K64" s="77"/>
      <c r="L64" s="79"/>
      <c r="M64" s="79"/>
      <c r="N64" s="79"/>
      <c r="O64" s="79"/>
      <c r="P64" s="79"/>
      <c r="Q64" s="79"/>
      <c r="R64" s="79"/>
      <c r="S64" s="79"/>
      <c r="T64" s="79"/>
      <c r="U64" s="79"/>
      <c r="V64" s="79"/>
      <c r="W64" s="79"/>
      <c r="X64" s="79"/>
    </row>
    <row r="65" spans="1:24" ht="12.75">
      <c r="A65" s="79"/>
      <c r="B65" s="77"/>
      <c r="C65" s="78"/>
      <c r="D65" s="77"/>
      <c r="E65" s="77"/>
      <c r="F65" s="77"/>
      <c r="G65" s="77"/>
      <c r="H65" s="77"/>
      <c r="I65" s="77"/>
      <c r="J65" s="77"/>
      <c r="K65" s="77"/>
      <c r="L65" s="79"/>
      <c r="M65" s="79"/>
      <c r="N65" s="79"/>
      <c r="O65" s="79"/>
      <c r="P65" s="79"/>
      <c r="Q65" s="79"/>
      <c r="R65" s="79"/>
      <c r="S65" s="79"/>
      <c r="T65" s="79"/>
      <c r="U65" s="79"/>
      <c r="V65" s="79"/>
      <c r="W65" s="79"/>
      <c r="X65" s="79"/>
    </row>
    <row r="66" spans="1:24" ht="12.75">
      <c r="A66" s="79"/>
      <c r="B66" s="77"/>
      <c r="C66" s="78"/>
      <c r="D66" s="77"/>
      <c r="E66" s="77"/>
      <c r="F66" s="77"/>
      <c r="G66" s="77"/>
      <c r="H66" s="77"/>
      <c r="I66" s="77"/>
      <c r="J66" s="77"/>
      <c r="K66" s="77"/>
      <c r="L66" s="79"/>
      <c r="M66" s="79"/>
      <c r="N66" s="79"/>
      <c r="O66" s="79"/>
      <c r="P66" s="79"/>
      <c r="Q66" s="79"/>
      <c r="R66" s="79"/>
      <c r="S66" s="79"/>
      <c r="T66" s="79"/>
      <c r="U66" s="79"/>
      <c r="V66" s="79"/>
      <c r="W66" s="79"/>
      <c r="X66" s="79"/>
    </row>
  </sheetData>
  <sheetProtection password="D799" sheet="1" objects="1" scenarios="1" selectLockedCells="1"/>
  <mergeCells count="24">
    <mergeCell ref="B12:I12"/>
    <mergeCell ref="B46:I46"/>
    <mergeCell ref="B44:I44"/>
    <mergeCell ref="B20:I20"/>
    <mergeCell ref="B22:I22"/>
    <mergeCell ref="B36:I36"/>
    <mergeCell ref="B38:I38"/>
    <mergeCell ref="B40:I40"/>
    <mergeCell ref="B42:I42"/>
    <mergeCell ref="B24:I24"/>
    <mergeCell ref="B32:I32"/>
    <mergeCell ref="B34:I34"/>
    <mergeCell ref="B30:I30"/>
    <mergeCell ref="B14:I14"/>
    <mergeCell ref="B19:I19"/>
    <mergeCell ref="B16:I16"/>
    <mergeCell ref="B18:I18"/>
    <mergeCell ref="B26:I26"/>
    <mergeCell ref="B28:I28"/>
    <mergeCell ref="B4:I4"/>
    <mergeCell ref="B8:I8"/>
    <mergeCell ref="B10:I10"/>
    <mergeCell ref="B2:H2"/>
    <mergeCell ref="B6:I6"/>
  </mergeCells>
  <printOptions horizontalCentered="1"/>
  <pageMargins left="0.3937007874015748" right="0.3937007874015748" top="0.3937007874015748" bottom="0.3937007874015748" header="0.31496062992125984" footer="0.31496062992125984"/>
  <pageSetup blackAndWhite="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Foglio21">
    <tabColor indexed="28"/>
  </sheetPr>
  <dimension ref="A1:AB73"/>
  <sheetViews>
    <sheetView showRowColHeaders="0" zoomScale="65" zoomScaleNormal="65" workbookViewId="0" topLeftCell="A1">
      <selection activeCell="B1" sqref="B1:P1"/>
    </sheetView>
  </sheetViews>
  <sheetFormatPr defaultColWidth="9.140625" defaultRowHeight="12.75"/>
  <cols>
    <col min="1" max="1" width="8.7109375" style="0" customWidth="1"/>
    <col min="2" max="8" width="6.7109375" style="0" customWidth="1"/>
    <col min="9" max="9" width="4.7109375" style="0" customWidth="1"/>
    <col min="10" max="16" width="6.7109375" style="0" customWidth="1"/>
  </cols>
  <sheetData>
    <row r="1" spans="1:28" ht="19.5">
      <c r="A1" s="73"/>
      <c r="B1" s="477" t="s">
        <v>112</v>
      </c>
      <c r="C1" s="477"/>
      <c r="D1" s="477"/>
      <c r="E1" s="477"/>
      <c r="F1" s="477"/>
      <c r="G1" s="477"/>
      <c r="H1" s="477"/>
      <c r="I1" s="477"/>
      <c r="J1" s="477"/>
      <c r="K1" s="477"/>
      <c r="L1" s="477"/>
      <c r="M1" s="477"/>
      <c r="N1" s="477"/>
      <c r="O1" s="477"/>
      <c r="P1" s="477"/>
      <c r="Q1" s="182"/>
      <c r="R1" s="182"/>
      <c r="S1" s="182"/>
      <c r="T1" s="182"/>
      <c r="U1" s="182"/>
      <c r="V1" s="182"/>
      <c r="W1" s="182"/>
      <c r="X1" s="182"/>
      <c r="Y1" s="182"/>
      <c r="Z1" s="183"/>
      <c r="AA1" s="184"/>
      <c r="AB1" s="184"/>
    </row>
    <row r="2" spans="1:28" ht="13.5" thickBot="1">
      <c r="A2" s="249"/>
      <c r="B2" s="478" t="s">
        <v>14</v>
      </c>
      <c r="C2" s="478"/>
      <c r="D2" s="478"/>
      <c r="E2" s="478"/>
      <c r="F2" s="478"/>
      <c r="G2" s="478"/>
      <c r="H2" s="478"/>
      <c r="I2" s="205"/>
      <c r="J2" s="478" t="s">
        <v>15</v>
      </c>
      <c r="K2" s="478"/>
      <c r="L2" s="478"/>
      <c r="M2" s="478"/>
      <c r="N2" s="478"/>
      <c r="O2" s="478"/>
      <c r="P2" s="478"/>
      <c r="Q2" s="185"/>
      <c r="R2" s="185"/>
      <c r="S2" s="249"/>
      <c r="T2" s="249"/>
      <c r="U2" s="249"/>
      <c r="V2" s="249"/>
      <c r="W2" s="249"/>
      <c r="X2" s="249"/>
      <c r="Y2" s="249"/>
      <c r="Z2" s="185"/>
      <c r="AA2" s="253"/>
      <c r="AB2" s="254"/>
    </row>
    <row r="3" spans="1:28" ht="13.5" thickBot="1">
      <c r="A3" s="249"/>
      <c r="B3" s="250" t="s">
        <v>101</v>
      </c>
      <c r="C3" s="250" t="s">
        <v>102</v>
      </c>
      <c r="D3" s="250" t="s">
        <v>103</v>
      </c>
      <c r="E3" s="250" t="s">
        <v>104</v>
      </c>
      <c r="F3" s="250" t="s">
        <v>105</v>
      </c>
      <c r="G3" s="250" t="s">
        <v>106</v>
      </c>
      <c r="H3" s="189" t="s">
        <v>107</v>
      </c>
      <c r="I3" s="194"/>
      <c r="J3" s="250" t="s">
        <v>101</v>
      </c>
      <c r="K3" s="250" t="s">
        <v>102</v>
      </c>
      <c r="L3" s="250" t="s">
        <v>103</v>
      </c>
      <c r="M3" s="250" t="s">
        <v>104</v>
      </c>
      <c r="N3" s="250" t="s">
        <v>105</v>
      </c>
      <c r="O3" s="250" t="s">
        <v>106</v>
      </c>
      <c r="P3" s="189" t="s">
        <v>107</v>
      </c>
      <c r="Q3" s="190"/>
      <c r="R3" s="253"/>
      <c r="S3" s="249"/>
      <c r="T3" s="249"/>
      <c r="U3" s="249"/>
      <c r="V3" s="249"/>
      <c r="W3" s="249"/>
      <c r="X3" s="249"/>
      <c r="Y3" s="249"/>
      <c r="Z3" s="190"/>
      <c r="AA3" s="253"/>
      <c r="AB3" s="254"/>
    </row>
    <row r="4" spans="1:28" ht="12.75">
      <c r="A4" s="249"/>
      <c r="B4" s="251" t="s">
        <v>108</v>
      </c>
      <c r="C4" s="251" t="s">
        <v>108</v>
      </c>
      <c r="D4" s="251" t="s">
        <v>108</v>
      </c>
      <c r="E4" s="251" t="s">
        <v>108</v>
      </c>
      <c r="F4" s="207">
        <v>1</v>
      </c>
      <c r="G4" s="251">
        <v>2</v>
      </c>
      <c r="H4" s="193">
        <v>3</v>
      </c>
      <c r="I4" s="194"/>
      <c r="J4" s="251">
        <v>1</v>
      </c>
      <c r="K4" s="251">
        <v>2</v>
      </c>
      <c r="L4" s="251">
        <v>3</v>
      </c>
      <c r="M4" s="251">
        <v>4</v>
      </c>
      <c r="N4" s="251">
        <v>5</v>
      </c>
      <c r="O4" s="251">
        <v>6</v>
      </c>
      <c r="P4" s="193">
        <v>7</v>
      </c>
      <c r="Q4" s="190"/>
      <c r="R4" s="253"/>
      <c r="S4" s="254"/>
      <c r="T4" s="254"/>
      <c r="U4" s="254"/>
      <c r="V4" s="249"/>
      <c r="W4" s="249"/>
      <c r="X4" s="249"/>
      <c r="Y4" s="249"/>
      <c r="Z4" s="190"/>
      <c r="AA4" s="253"/>
      <c r="AB4" s="254"/>
    </row>
    <row r="5" spans="1:28" ht="12.75">
      <c r="A5" s="249"/>
      <c r="B5" s="252">
        <v>4</v>
      </c>
      <c r="C5" s="252">
        <v>5</v>
      </c>
      <c r="D5" s="196">
        <v>6</v>
      </c>
      <c r="E5" s="252">
        <v>7</v>
      </c>
      <c r="F5" s="252">
        <v>8</v>
      </c>
      <c r="G5" s="252">
        <v>9</v>
      </c>
      <c r="H5" s="197">
        <v>10</v>
      </c>
      <c r="I5" s="194"/>
      <c r="J5" s="252">
        <v>8</v>
      </c>
      <c r="K5" s="252">
        <v>9</v>
      </c>
      <c r="L5" s="252">
        <v>10</v>
      </c>
      <c r="M5" s="252">
        <v>11</v>
      </c>
      <c r="N5" s="252">
        <v>12</v>
      </c>
      <c r="O5" s="252">
        <v>13</v>
      </c>
      <c r="P5" s="197">
        <v>14</v>
      </c>
      <c r="Q5" s="190"/>
      <c r="R5" s="253"/>
      <c r="S5" s="254"/>
      <c r="T5" s="254"/>
      <c r="U5" s="254"/>
      <c r="V5" s="249"/>
      <c r="W5" s="249"/>
      <c r="X5" s="249"/>
      <c r="Y5" s="249"/>
      <c r="Z5" s="190"/>
      <c r="AA5" s="253"/>
      <c r="AB5" s="254"/>
    </row>
    <row r="6" spans="1:28" ht="12.75">
      <c r="A6" s="249"/>
      <c r="B6" s="252">
        <v>11</v>
      </c>
      <c r="C6" s="252">
        <v>12</v>
      </c>
      <c r="D6" s="252">
        <v>13</v>
      </c>
      <c r="E6" s="252">
        <v>14</v>
      </c>
      <c r="F6" s="252">
        <v>15</v>
      </c>
      <c r="G6" s="252">
        <v>16</v>
      </c>
      <c r="H6" s="197">
        <v>17</v>
      </c>
      <c r="I6" s="194"/>
      <c r="J6" s="252">
        <v>15</v>
      </c>
      <c r="K6" s="252">
        <v>16</v>
      </c>
      <c r="L6" s="252">
        <v>17</v>
      </c>
      <c r="M6" s="252">
        <v>18</v>
      </c>
      <c r="N6" s="252">
        <v>19</v>
      </c>
      <c r="O6" s="252">
        <v>20</v>
      </c>
      <c r="P6" s="197">
        <v>21</v>
      </c>
      <c r="Q6" s="190"/>
      <c r="R6" s="253"/>
      <c r="S6" s="254"/>
      <c r="T6" s="254"/>
      <c r="U6" s="254"/>
      <c r="V6" s="249"/>
      <c r="W6" s="249"/>
      <c r="X6" s="249"/>
      <c r="Y6" s="249"/>
      <c r="Z6" s="190"/>
      <c r="AA6" s="253"/>
      <c r="AB6" s="254"/>
    </row>
    <row r="7" spans="1:28" ht="12.75">
      <c r="A7" s="249"/>
      <c r="B7" s="252">
        <v>18</v>
      </c>
      <c r="C7" s="252">
        <v>19</v>
      </c>
      <c r="D7" s="252">
        <v>20</v>
      </c>
      <c r="E7" s="252">
        <v>21</v>
      </c>
      <c r="F7" s="252">
        <v>22</v>
      </c>
      <c r="G7" s="252">
        <v>23</v>
      </c>
      <c r="H7" s="197">
        <v>24</v>
      </c>
      <c r="I7" s="194"/>
      <c r="J7" s="252">
        <v>22</v>
      </c>
      <c r="K7" s="252">
        <v>23</v>
      </c>
      <c r="L7" s="252">
        <v>24</v>
      </c>
      <c r="M7" s="252">
        <v>25</v>
      </c>
      <c r="N7" s="252">
        <v>26</v>
      </c>
      <c r="O7" s="252">
        <v>27</v>
      </c>
      <c r="P7" s="197">
        <v>28</v>
      </c>
      <c r="Q7" s="190"/>
      <c r="R7" s="253"/>
      <c r="S7" s="254"/>
      <c r="T7" s="254"/>
      <c r="U7" s="254"/>
      <c r="V7" s="249"/>
      <c r="W7" s="249"/>
      <c r="X7" s="249"/>
      <c r="Y7" s="249"/>
      <c r="Z7" s="190"/>
      <c r="AA7" s="253"/>
      <c r="AB7" s="254"/>
    </row>
    <row r="8" spans="1:28" ht="12.75">
      <c r="A8" s="249"/>
      <c r="B8" s="252">
        <v>25</v>
      </c>
      <c r="C8" s="252">
        <v>26</v>
      </c>
      <c r="D8" s="252">
        <v>27</v>
      </c>
      <c r="E8" s="252">
        <v>28</v>
      </c>
      <c r="F8" s="252">
        <v>29</v>
      </c>
      <c r="G8" s="252">
        <v>30</v>
      </c>
      <c r="H8" s="197">
        <v>31</v>
      </c>
      <c r="I8" s="194"/>
      <c r="J8" s="205"/>
      <c r="K8" s="205"/>
      <c r="L8" s="205"/>
      <c r="M8" s="205"/>
      <c r="N8" s="205"/>
      <c r="O8" s="205"/>
      <c r="P8" s="194"/>
      <c r="Q8" s="190"/>
      <c r="R8" s="253"/>
      <c r="S8" s="254"/>
      <c r="T8" s="254"/>
      <c r="U8" s="254"/>
      <c r="V8" s="249"/>
      <c r="W8" s="249"/>
      <c r="X8" s="249"/>
      <c r="Y8" s="249"/>
      <c r="Z8" s="190"/>
      <c r="AA8" s="253"/>
      <c r="AB8" s="254"/>
    </row>
    <row r="9" spans="1:28" ht="12.75">
      <c r="A9" s="254"/>
      <c r="B9" s="199" t="s">
        <v>108</v>
      </c>
      <c r="C9" s="199" t="s">
        <v>108</v>
      </c>
      <c r="D9" s="205" t="s">
        <v>108</v>
      </c>
      <c r="E9" s="201" t="s">
        <v>108</v>
      </c>
      <c r="F9" s="201" t="s">
        <v>108</v>
      </c>
      <c r="G9" s="201" t="s">
        <v>108</v>
      </c>
      <c r="H9" s="202" t="s">
        <v>108</v>
      </c>
      <c r="I9" s="194"/>
      <c r="J9" s="205"/>
      <c r="K9" s="205"/>
      <c r="L9" s="205"/>
      <c r="M9" s="205"/>
      <c r="N9" s="205"/>
      <c r="O9" s="205"/>
      <c r="P9" s="205"/>
      <c r="Q9" s="190"/>
      <c r="R9" s="253"/>
      <c r="S9" s="253" t="s">
        <v>108</v>
      </c>
      <c r="T9" s="253" t="s">
        <v>108</v>
      </c>
      <c r="U9" s="253" t="s">
        <v>108</v>
      </c>
      <c r="V9" s="185" t="s">
        <v>108</v>
      </c>
      <c r="W9" s="185" t="s">
        <v>108</v>
      </c>
      <c r="X9" s="185" t="s">
        <v>108</v>
      </c>
      <c r="Y9" s="255" t="s">
        <v>108</v>
      </c>
      <c r="Z9" s="255"/>
      <c r="AA9" s="253"/>
      <c r="AB9" s="253"/>
    </row>
    <row r="10" spans="1:28" ht="13.5" thickBot="1">
      <c r="A10" s="254"/>
      <c r="B10" s="478" t="s">
        <v>16</v>
      </c>
      <c r="C10" s="478"/>
      <c r="D10" s="478"/>
      <c r="E10" s="478"/>
      <c r="F10" s="478"/>
      <c r="G10" s="478"/>
      <c r="H10" s="478"/>
      <c r="I10" s="205"/>
      <c r="J10" s="478" t="s">
        <v>17</v>
      </c>
      <c r="K10" s="478"/>
      <c r="L10" s="478"/>
      <c r="M10" s="478"/>
      <c r="N10" s="478"/>
      <c r="O10" s="478"/>
      <c r="P10" s="478"/>
      <c r="Q10" s="185"/>
      <c r="R10" s="253"/>
      <c r="S10" s="253"/>
      <c r="T10" s="253"/>
      <c r="U10" s="253"/>
      <c r="V10" s="185"/>
      <c r="W10" s="185"/>
      <c r="X10" s="185"/>
      <c r="Y10" s="255"/>
      <c r="Z10" s="185"/>
      <c r="AA10" s="253"/>
      <c r="AB10" s="254"/>
    </row>
    <row r="11" spans="1:28" ht="13.5" thickBot="1">
      <c r="A11" s="249"/>
      <c r="B11" s="250" t="s">
        <v>101</v>
      </c>
      <c r="C11" s="250" t="s">
        <v>102</v>
      </c>
      <c r="D11" s="250" t="s">
        <v>103</v>
      </c>
      <c r="E11" s="250" t="s">
        <v>104</v>
      </c>
      <c r="F11" s="250" t="s">
        <v>105</v>
      </c>
      <c r="G11" s="250" t="s">
        <v>106</v>
      </c>
      <c r="H11" s="189" t="s">
        <v>107</v>
      </c>
      <c r="I11" s="194"/>
      <c r="J11" s="250" t="s">
        <v>101</v>
      </c>
      <c r="K11" s="250" t="s">
        <v>102</v>
      </c>
      <c r="L11" s="250" t="s">
        <v>103</v>
      </c>
      <c r="M11" s="250" t="s">
        <v>104</v>
      </c>
      <c r="N11" s="250" t="s">
        <v>105</v>
      </c>
      <c r="O11" s="250" t="s">
        <v>106</v>
      </c>
      <c r="P11" s="189" t="s">
        <v>107</v>
      </c>
      <c r="Q11" s="190"/>
      <c r="R11" s="253"/>
      <c r="S11" s="254"/>
      <c r="T11" s="254"/>
      <c r="U11" s="254"/>
      <c r="V11" s="249"/>
      <c r="W11" s="249"/>
      <c r="X11" s="249"/>
      <c r="Y11" s="249"/>
      <c r="Z11" s="190"/>
      <c r="AA11" s="253"/>
      <c r="AB11" s="254"/>
    </row>
    <row r="12" spans="1:28" ht="12.75">
      <c r="A12" s="249"/>
      <c r="B12" s="251">
        <v>1</v>
      </c>
      <c r="C12" s="251">
        <v>2</v>
      </c>
      <c r="D12" s="251">
        <v>3</v>
      </c>
      <c r="E12" s="251">
        <v>4</v>
      </c>
      <c r="F12" s="251">
        <v>5</v>
      </c>
      <c r="G12" s="251">
        <v>6</v>
      </c>
      <c r="H12" s="193">
        <v>7</v>
      </c>
      <c r="I12" s="194"/>
      <c r="J12" s="251" t="s">
        <v>108</v>
      </c>
      <c r="K12" s="251" t="s">
        <v>108</v>
      </c>
      <c r="L12" s="251" t="s">
        <v>108</v>
      </c>
      <c r="M12" s="251">
        <v>1</v>
      </c>
      <c r="N12" s="251">
        <v>2</v>
      </c>
      <c r="O12" s="251">
        <v>3</v>
      </c>
      <c r="P12" s="193">
        <v>4</v>
      </c>
      <c r="Q12" s="190"/>
      <c r="R12" s="253"/>
      <c r="S12" s="254"/>
      <c r="T12" s="254"/>
      <c r="U12" s="254"/>
      <c r="V12" s="249"/>
      <c r="W12" s="249"/>
      <c r="X12" s="249"/>
      <c r="Y12" s="249"/>
      <c r="Z12" s="190"/>
      <c r="AA12" s="253"/>
      <c r="AB12" s="254"/>
    </row>
    <row r="13" spans="1:28" ht="12.75">
      <c r="A13" s="249"/>
      <c r="B13" s="252">
        <v>8</v>
      </c>
      <c r="C13" s="252">
        <v>9</v>
      </c>
      <c r="D13" s="252">
        <v>10</v>
      </c>
      <c r="E13" s="252">
        <v>11</v>
      </c>
      <c r="F13" s="252">
        <v>12</v>
      </c>
      <c r="G13" s="252">
        <v>13</v>
      </c>
      <c r="H13" s="197">
        <v>14</v>
      </c>
      <c r="I13" s="194"/>
      <c r="J13" s="262">
        <v>5</v>
      </c>
      <c r="K13" s="252">
        <v>6</v>
      </c>
      <c r="L13" s="252">
        <v>7</v>
      </c>
      <c r="M13" s="252">
        <v>8</v>
      </c>
      <c r="N13" s="252">
        <v>9</v>
      </c>
      <c r="O13" s="252">
        <v>10</v>
      </c>
      <c r="P13" s="197">
        <v>11</v>
      </c>
      <c r="Q13" s="190"/>
      <c r="R13" s="253"/>
      <c r="S13" s="254"/>
      <c r="T13" s="254"/>
      <c r="U13" s="254"/>
      <c r="V13" s="249"/>
      <c r="W13" s="249"/>
      <c r="X13" s="249"/>
      <c r="Y13" s="249"/>
      <c r="Z13" s="190"/>
      <c r="AA13" s="253"/>
      <c r="AB13" s="254"/>
    </row>
    <row r="14" spans="1:28" ht="12.75">
      <c r="A14" s="254"/>
      <c r="B14" s="252">
        <v>15</v>
      </c>
      <c r="C14" s="252">
        <v>16</v>
      </c>
      <c r="D14" s="252">
        <v>17</v>
      </c>
      <c r="E14" s="252">
        <v>18</v>
      </c>
      <c r="F14" s="252">
        <v>19</v>
      </c>
      <c r="G14" s="252">
        <v>20</v>
      </c>
      <c r="H14" s="197">
        <v>21</v>
      </c>
      <c r="I14" s="194"/>
      <c r="J14" s="252">
        <v>12</v>
      </c>
      <c r="K14" s="252">
        <v>13</v>
      </c>
      <c r="L14" s="252">
        <v>14</v>
      </c>
      <c r="M14" s="252">
        <v>15</v>
      </c>
      <c r="N14" s="252">
        <v>16</v>
      </c>
      <c r="O14" s="252">
        <v>17</v>
      </c>
      <c r="P14" s="197">
        <v>18</v>
      </c>
      <c r="Q14" s="190"/>
      <c r="R14" s="253"/>
      <c r="S14" s="254"/>
      <c r="T14" s="254"/>
      <c r="U14" s="254"/>
      <c r="V14" s="249"/>
      <c r="W14" s="249"/>
      <c r="X14" s="249"/>
      <c r="Y14" s="249"/>
      <c r="Z14" s="190"/>
      <c r="AA14" s="253"/>
      <c r="AB14" s="254"/>
    </row>
    <row r="15" spans="1:28" ht="12.75">
      <c r="A15" s="254"/>
      <c r="B15" s="252">
        <v>22</v>
      </c>
      <c r="C15" s="252">
        <v>23</v>
      </c>
      <c r="D15" s="252">
        <v>24</v>
      </c>
      <c r="E15" s="252">
        <v>25</v>
      </c>
      <c r="F15" s="252">
        <v>26</v>
      </c>
      <c r="G15" s="252">
        <v>27</v>
      </c>
      <c r="H15" s="197">
        <v>28</v>
      </c>
      <c r="I15" s="194"/>
      <c r="J15" s="252">
        <v>19</v>
      </c>
      <c r="K15" s="252">
        <v>20</v>
      </c>
      <c r="L15" s="252">
        <v>21</v>
      </c>
      <c r="M15" s="252">
        <v>22</v>
      </c>
      <c r="N15" s="252">
        <v>23</v>
      </c>
      <c r="O15" s="252">
        <v>24</v>
      </c>
      <c r="P15" s="197">
        <v>25</v>
      </c>
      <c r="Q15" s="190"/>
      <c r="R15" s="253"/>
      <c r="S15" s="254"/>
      <c r="T15" s="254"/>
      <c r="U15" s="254"/>
      <c r="V15" s="249"/>
      <c r="W15" s="249"/>
      <c r="X15" s="249"/>
      <c r="Y15" s="249"/>
      <c r="Z15" s="190"/>
      <c r="AA15" s="253"/>
      <c r="AB15" s="254"/>
    </row>
    <row r="16" spans="1:28" ht="12.75">
      <c r="A16" s="254"/>
      <c r="B16" s="252">
        <v>29</v>
      </c>
      <c r="C16" s="252">
        <v>30</v>
      </c>
      <c r="D16" s="252">
        <v>31</v>
      </c>
      <c r="E16" s="198" t="s">
        <v>108</v>
      </c>
      <c r="F16" s="199" t="s">
        <v>108</v>
      </c>
      <c r="G16" s="199" t="s">
        <v>108</v>
      </c>
      <c r="H16" s="200" t="s">
        <v>108</v>
      </c>
      <c r="I16" s="194"/>
      <c r="J16" s="252">
        <v>26</v>
      </c>
      <c r="K16" s="252">
        <v>27</v>
      </c>
      <c r="L16" s="252">
        <v>28</v>
      </c>
      <c r="M16" s="252">
        <v>29</v>
      </c>
      <c r="N16" s="252">
        <v>30</v>
      </c>
      <c r="O16" s="198" t="s">
        <v>108</v>
      </c>
      <c r="P16" s="200" t="s">
        <v>108</v>
      </c>
      <c r="Q16" s="190"/>
      <c r="R16" s="253"/>
      <c r="S16" s="254"/>
      <c r="T16" s="254"/>
      <c r="U16" s="254"/>
      <c r="V16" s="249"/>
      <c r="W16" s="249"/>
      <c r="X16" s="249"/>
      <c r="Y16" s="249"/>
      <c r="Z16" s="190"/>
      <c r="AA16" s="253"/>
      <c r="AB16" s="254"/>
    </row>
    <row r="17" spans="1:28" ht="12.75">
      <c r="A17" s="254"/>
      <c r="B17" s="205" t="s">
        <v>108</v>
      </c>
      <c r="C17" s="205" t="s">
        <v>108</v>
      </c>
      <c r="D17" s="205" t="s">
        <v>108</v>
      </c>
      <c r="E17" s="205" t="s">
        <v>108</v>
      </c>
      <c r="F17" s="205" t="s">
        <v>108</v>
      </c>
      <c r="G17" s="205" t="s">
        <v>108</v>
      </c>
      <c r="H17" s="194" t="s">
        <v>108</v>
      </c>
      <c r="I17" s="194"/>
      <c r="J17" s="205"/>
      <c r="K17" s="205"/>
      <c r="L17" s="205"/>
      <c r="M17" s="205"/>
      <c r="N17" s="205"/>
      <c r="O17" s="205"/>
      <c r="P17" s="194"/>
      <c r="Q17" s="190"/>
      <c r="R17" s="253"/>
      <c r="S17" s="254"/>
      <c r="T17" s="254"/>
      <c r="U17" s="254"/>
      <c r="V17" s="249"/>
      <c r="W17" s="249"/>
      <c r="X17" s="249"/>
      <c r="Y17" s="249"/>
      <c r="Z17" s="190"/>
      <c r="AA17" s="253"/>
      <c r="AB17" s="254"/>
    </row>
    <row r="18" spans="1:28" ht="13.5" thickBot="1">
      <c r="A18" s="254"/>
      <c r="B18" s="478" t="s">
        <v>18</v>
      </c>
      <c r="C18" s="478"/>
      <c r="D18" s="478"/>
      <c r="E18" s="478"/>
      <c r="F18" s="478"/>
      <c r="G18" s="478"/>
      <c r="H18" s="478"/>
      <c r="I18" s="194"/>
      <c r="J18" s="478" t="s">
        <v>19</v>
      </c>
      <c r="K18" s="478"/>
      <c r="L18" s="478"/>
      <c r="M18" s="478"/>
      <c r="N18" s="478"/>
      <c r="O18" s="478"/>
      <c r="P18" s="478"/>
      <c r="Q18" s="255"/>
      <c r="R18" s="253"/>
      <c r="S18" s="254"/>
      <c r="T18" s="254"/>
      <c r="U18" s="254"/>
      <c r="V18" s="249"/>
      <c r="W18" s="249"/>
      <c r="X18" s="249"/>
      <c r="Y18" s="249"/>
      <c r="Z18" s="255"/>
      <c r="AA18" s="253"/>
      <c r="AB18" s="253"/>
    </row>
    <row r="19" spans="1:28" ht="13.5" thickBot="1">
      <c r="A19" s="254"/>
      <c r="B19" s="250" t="s">
        <v>101</v>
      </c>
      <c r="C19" s="250" t="s">
        <v>102</v>
      </c>
      <c r="D19" s="250" t="s">
        <v>103</v>
      </c>
      <c r="E19" s="250" t="s">
        <v>104</v>
      </c>
      <c r="F19" s="250" t="s">
        <v>105</v>
      </c>
      <c r="G19" s="250" t="s">
        <v>106</v>
      </c>
      <c r="H19" s="189" t="s">
        <v>107</v>
      </c>
      <c r="I19" s="205"/>
      <c r="J19" s="250" t="s">
        <v>101</v>
      </c>
      <c r="K19" s="250" t="s">
        <v>102</v>
      </c>
      <c r="L19" s="250" t="s">
        <v>103</v>
      </c>
      <c r="M19" s="250" t="s">
        <v>104</v>
      </c>
      <c r="N19" s="250" t="s">
        <v>105</v>
      </c>
      <c r="O19" s="250" t="s">
        <v>106</v>
      </c>
      <c r="P19" s="189" t="s">
        <v>107</v>
      </c>
      <c r="Q19" s="185"/>
      <c r="R19" s="253"/>
      <c r="S19" s="253"/>
      <c r="T19" s="253"/>
      <c r="U19" s="253"/>
      <c r="V19" s="185"/>
      <c r="W19" s="185"/>
      <c r="X19" s="185"/>
      <c r="Y19" s="255"/>
      <c r="Z19" s="185"/>
      <c r="AA19" s="253"/>
      <c r="AB19" s="254"/>
    </row>
    <row r="20" spans="1:28" ht="12.75">
      <c r="A20" s="249"/>
      <c r="B20" s="251" t="s">
        <v>108</v>
      </c>
      <c r="C20" s="251" t="s">
        <v>108</v>
      </c>
      <c r="D20" s="251" t="s">
        <v>108</v>
      </c>
      <c r="E20" s="251" t="s">
        <v>108</v>
      </c>
      <c r="F20" s="251" t="s">
        <v>108</v>
      </c>
      <c r="G20" s="207">
        <v>1</v>
      </c>
      <c r="H20" s="193">
        <v>2</v>
      </c>
      <c r="I20" s="194"/>
      <c r="J20" s="256" t="s">
        <v>108</v>
      </c>
      <c r="K20" s="251">
        <v>1</v>
      </c>
      <c r="L20" s="207">
        <v>2</v>
      </c>
      <c r="M20" s="251">
        <v>3</v>
      </c>
      <c r="N20" s="251">
        <v>4</v>
      </c>
      <c r="O20" s="251">
        <v>5</v>
      </c>
      <c r="P20" s="193">
        <v>6</v>
      </c>
      <c r="Q20" s="190"/>
      <c r="R20" s="253"/>
      <c r="S20" s="254"/>
      <c r="T20" s="254"/>
      <c r="U20" s="254"/>
      <c r="V20" s="249"/>
      <c r="W20" s="249"/>
      <c r="X20" s="249"/>
      <c r="Y20" s="249"/>
      <c r="Z20" s="190"/>
      <c r="AA20" s="253"/>
      <c r="AB20" s="254"/>
    </row>
    <row r="21" spans="1:28" ht="12.75">
      <c r="A21" s="249"/>
      <c r="B21" s="252">
        <v>3</v>
      </c>
      <c r="C21" s="252">
        <v>4</v>
      </c>
      <c r="D21" s="252">
        <v>5</v>
      </c>
      <c r="E21" s="252">
        <v>6</v>
      </c>
      <c r="F21" s="252">
        <v>7</v>
      </c>
      <c r="G21" s="252">
        <v>8</v>
      </c>
      <c r="H21" s="197">
        <v>9</v>
      </c>
      <c r="I21" s="194"/>
      <c r="J21" s="252">
        <v>7</v>
      </c>
      <c r="K21" s="252">
        <v>8</v>
      </c>
      <c r="L21" s="252">
        <v>9</v>
      </c>
      <c r="M21" s="252">
        <v>10</v>
      </c>
      <c r="N21" s="252">
        <v>11</v>
      </c>
      <c r="O21" s="252">
        <v>12</v>
      </c>
      <c r="P21" s="197">
        <v>13</v>
      </c>
      <c r="Q21" s="190"/>
      <c r="R21" s="253"/>
      <c r="S21" s="254"/>
      <c r="T21" s="254"/>
      <c r="U21" s="254"/>
      <c r="V21" s="249"/>
      <c r="W21" s="249"/>
      <c r="X21" s="249"/>
      <c r="Y21" s="249"/>
      <c r="Z21" s="190"/>
      <c r="AA21" s="253"/>
      <c r="AB21" s="254"/>
    </row>
    <row r="22" spans="1:28" ht="12.75">
      <c r="A22" s="249"/>
      <c r="B22" s="252">
        <v>10</v>
      </c>
      <c r="C22" s="252">
        <v>11</v>
      </c>
      <c r="D22" s="252">
        <v>12</v>
      </c>
      <c r="E22" s="252">
        <v>13</v>
      </c>
      <c r="F22" s="252">
        <v>14</v>
      </c>
      <c r="G22" s="252">
        <v>15</v>
      </c>
      <c r="H22" s="197">
        <v>16</v>
      </c>
      <c r="I22" s="194"/>
      <c r="J22" s="252">
        <v>14</v>
      </c>
      <c r="K22" s="252">
        <v>15</v>
      </c>
      <c r="L22" s="252">
        <v>16</v>
      </c>
      <c r="M22" s="252">
        <v>17</v>
      </c>
      <c r="N22" s="252">
        <v>18</v>
      </c>
      <c r="O22" s="252">
        <v>19</v>
      </c>
      <c r="P22" s="197">
        <v>20</v>
      </c>
      <c r="Q22" s="190"/>
      <c r="R22" s="253"/>
      <c r="S22" s="254"/>
      <c r="T22" s="254"/>
      <c r="U22" s="254"/>
      <c r="V22" s="249"/>
      <c r="W22" s="249"/>
      <c r="X22" s="249"/>
      <c r="Y22" s="249"/>
      <c r="Z22" s="190"/>
      <c r="AA22" s="253"/>
      <c r="AB22" s="254"/>
    </row>
    <row r="23" spans="1:28" ht="12.75">
      <c r="A23" s="249"/>
      <c r="B23" s="252">
        <v>17</v>
      </c>
      <c r="C23" s="252">
        <v>18</v>
      </c>
      <c r="D23" s="252">
        <v>19</v>
      </c>
      <c r="E23" s="252">
        <v>20</v>
      </c>
      <c r="F23" s="252">
        <v>21</v>
      </c>
      <c r="G23" s="252">
        <v>22</v>
      </c>
      <c r="H23" s="197">
        <v>23</v>
      </c>
      <c r="I23" s="194"/>
      <c r="J23" s="252">
        <v>21</v>
      </c>
      <c r="K23" s="252">
        <v>22</v>
      </c>
      <c r="L23" s="252">
        <v>23</v>
      </c>
      <c r="M23" s="252">
        <v>24</v>
      </c>
      <c r="N23" s="252">
        <v>25</v>
      </c>
      <c r="O23" s="252">
        <v>26</v>
      </c>
      <c r="P23" s="197">
        <v>27</v>
      </c>
      <c r="Q23" s="190"/>
      <c r="R23" s="253"/>
      <c r="S23" s="254"/>
      <c r="T23" s="254"/>
      <c r="U23" s="254"/>
      <c r="V23" s="249"/>
      <c r="W23" s="249"/>
      <c r="X23" s="249"/>
      <c r="Y23" s="249"/>
      <c r="Z23" s="190"/>
      <c r="AA23" s="253"/>
      <c r="AB23" s="254"/>
    </row>
    <row r="24" spans="1:28" ht="12.75">
      <c r="A24" s="249"/>
      <c r="B24" s="252">
        <v>24</v>
      </c>
      <c r="C24" s="252">
        <v>25</v>
      </c>
      <c r="D24" s="252">
        <v>26</v>
      </c>
      <c r="E24" s="252">
        <v>27</v>
      </c>
      <c r="F24" s="252">
        <v>28</v>
      </c>
      <c r="G24" s="252">
        <v>29</v>
      </c>
      <c r="H24" s="197">
        <v>30</v>
      </c>
      <c r="I24" s="194"/>
      <c r="J24" s="252">
        <v>28</v>
      </c>
      <c r="K24" s="252">
        <v>29</v>
      </c>
      <c r="L24" s="252">
        <v>30</v>
      </c>
      <c r="M24" s="198" t="s">
        <v>108</v>
      </c>
      <c r="N24" s="199" t="s">
        <v>108</v>
      </c>
      <c r="O24" s="199" t="s">
        <v>108</v>
      </c>
      <c r="P24" s="200" t="s">
        <v>108</v>
      </c>
      <c r="Q24" s="190"/>
      <c r="R24" s="253"/>
      <c r="S24" s="254"/>
      <c r="T24" s="254"/>
      <c r="U24" s="254"/>
      <c r="V24" s="249"/>
      <c r="W24" s="249"/>
      <c r="X24" s="249"/>
      <c r="Y24" s="249"/>
      <c r="Z24" s="190"/>
      <c r="AA24" s="253"/>
      <c r="AB24" s="254"/>
    </row>
    <row r="25" spans="1:28" ht="12.75">
      <c r="A25" s="249"/>
      <c r="B25" s="252">
        <v>31</v>
      </c>
      <c r="C25" s="198" t="s">
        <v>108</v>
      </c>
      <c r="D25" s="199" t="s">
        <v>108</v>
      </c>
      <c r="E25" s="201" t="s">
        <v>108</v>
      </c>
      <c r="F25" s="201" t="s">
        <v>108</v>
      </c>
      <c r="G25" s="201" t="s">
        <v>108</v>
      </c>
      <c r="H25" s="202" t="s">
        <v>108</v>
      </c>
      <c r="I25" s="194"/>
      <c r="J25" s="205"/>
      <c r="K25" s="205"/>
      <c r="L25" s="205"/>
      <c r="M25" s="205"/>
      <c r="N25" s="205"/>
      <c r="O25" s="205"/>
      <c r="P25" s="194"/>
      <c r="Q25" s="190"/>
      <c r="R25" s="253"/>
      <c r="S25" s="254"/>
      <c r="T25" s="254"/>
      <c r="U25" s="254"/>
      <c r="V25" s="249"/>
      <c r="W25" s="249"/>
      <c r="X25" s="249"/>
      <c r="Y25" s="249"/>
      <c r="Z25" s="190"/>
      <c r="AA25" s="253"/>
      <c r="AB25" s="254"/>
    </row>
    <row r="26" spans="1:28" ht="12.75">
      <c r="A26" s="254"/>
      <c r="B26" s="260"/>
      <c r="C26" s="260"/>
      <c r="D26" s="260"/>
      <c r="E26" s="203"/>
      <c r="F26" s="203"/>
      <c r="G26" s="203"/>
      <c r="H26" s="203"/>
      <c r="I26" s="194"/>
      <c r="J26" s="205"/>
      <c r="K26" s="205"/>
      <c r="L26" s="205"/>
      <c r="M26" s="205"/>
      <c r="N26" s="205"/>
      <c r="O26" s="205"/>
      <c r="P26" s="194"/>
      <c r="Q26" s="190"/>
      <c r="R26" s="253"/>
      <c r="S26" s="254"/>
      <c r="T26" s="254"/>
      <c r="U26" s="254"/>
      <c r="V26" s="249"/>
      <c r="W26" s="249"/>
      <c r="X26" s="249"/>
      <c r="Y26" s="249"/>
      <c r="Z26" s="255"/>
      <c r="AA26" s="253"/>
      <c r="AB26" s="253" t="s">
        <v>108</v>
      </c>
    </row>
    <row r="27" spans="1:28" ht="13.5" thickBot="1">
      <c r="A27" s="254"/>
      <c r="B27" s="478" t="s">
        <v>20</v>
      </c>
      <c r="C27" s="478"/>
      <c r="D27" s="478"/>
      <c r="E27" s="478"/>
      <c r="F27" s="478"/>
      <c r="G27" s="478"/>
      <c r="H27" s="478"/>
      <c r="I27" s="194"/>
      <c r="J27" s="478" t="s">
        <v>21</v>
      </c>
      <c r="K27" s="478"/>
      <c r="L27" s="478"/>
      <c r="M27" s="478"/>
      <c r="N27" s="478"/>
      <c r="O27" s="478"/>
      <c r="P27" s="478"/>
      <c r="Q27" s="190"/>
      <c r="R27" s="253"/>
      <c r="S27" s="253" t="s">
        <v>108</v>
      </c>
      <c r="T27" s="253" t="s">
        <v>108</v>
      </c>
      <c r="U27" s="253" t="s">
        <v>108</v>
      </c>
      <c r="V27" s="185" t="s">
        <v>108</v>
      </c>
      <c r="W27" s="185" t="s">
        <v>108</v>
      </c>
      <c r="X27" s="185" t="s">
        <v>108</v>
      </c>
      <c r="Y27" s="255" t="s">
        <v>108</v>
      </c>
      <c r="Z27" s="255"/>
      <c r="AA27" s="253"/>
      <c r="AB27" s="253"/>
    </row>
    <row r="28" spans="1:28" ht="13.5" thickBot="1">
      <c r="A28" s="254"/>
      <c r="B28" s="250" t="s">
        <v>101</v>
      </c>
      <c r="C28" s="250" t="s">
        <v>102</v>
      </c>
      <c r="D28" s="250" t="s">
        <v>103</v>
      </c>
      <c r="E28" s="250" t="s">
        <v>104</v>
      </c>
      <c r="F28" s="250" t="s">
        <v>105</v>
      </c>
      <c r="G28" s="250" t="s">
        <v>106</v>
      </c>
      <c r="H28" s="189" t="s">
        <v>107</v>
      </c>
      <c r="I28" s="205"/>
      <c r="J28" s="250" t="s">
        <v>101</v>
      </c>
      <c r="K28" s="250" t="s">
        <v>102</v>
      </c>
      <c r="L28" s="250" t="s">
        <v>103</v>
      </c>
      <c r="M28" s="250" t="s">
        <v>104</v>
      </c>
      <c r="N28" s="250" t="s">
        <v>105</v>
      </c>
      <c r="O28" s="250" t="s">
        <v>106</v>
      </c>
      <c r="P28" s="189" t="s">
        <v>107</v>
      </c>
      <c r="Q28" s="185"/>
      <c r="R28" s="253"/>
      <c r="S28" s="253"/>
      <c r="T28" s="253"/>
      <c r="U28" s="253"/>
      <c r="V28" s="185"/>
      <c r="W28" s="185"/>
      <c r="X28" s="185"/>
      <c r="Y28" s="255"/>
      <c r="Z28" s="185"/>
      <c r="AA28" s="253"/>
      <c r="AB28" s="254"/>
    </row>
    <row r="29" spans="1:28" ht="12.75">
      <c r="A29" s="254"/>
      <c r="B29" s="251" t="s">
        <v>108</v>
      </c>
      <c r="C29" s="251" t="s">
        <v>108</v>
      </c>
      <c r="D29" s="251" t="s">
        <v>108</v>
      </c>
      <c r="E29" s="251">
        <v>1</v>
      </c>
      <c r="F29" s="251">
        <v>2</v>
      </c>
      <c r="G29" s="251">
        <v>3</v>
      </c>
      <c r="H29" s="193">
        <v>4</v>
      </c>
      <c r="I29" s="194"/>
      <c r="J29" s="251" t="s">
        <v>108</v>
      </c>
      <c r="K29" s="251" t="s">
        <v>108</v>
      </c>
      <c r="L29" s="251" t="s">
        <v>108</v>
      </c>
      <c r="M29" s="251" t="s">
        <v>108</v>
      </c>
      <c r="N29" s="251" t="s">
        <v>108</v>
      </c>
      <c r="O29" s="251" t="s">
        <v>108</v>
      </c>
      <c r="P29" s="193">
        <v>1</v>
      </c>
      <c r="Q29" s="190"/>
      <c r="R29" s="253"/>
      <c r="S29" s="254"/>
      <c r="T29" s="254"/>
      <c r="U29" s="254"/>
      <c r="V29" s="249"/>
      <c r="W29" s="249"/>
      <c r="X29" s="249"/>
      <c r="Y29" s="249"/>
      <c r="Z29" s="190"/>
      <c r="AA29" s="253"/>
      <c r="AB29" s="254"/>
    </row>
    <row r="30" spans="1:28" ht="12.75">
      <c r="A30" s="254"/>
      <c r="B30" s="252">
        <v>5</v>
      </c>
      <c r="C30" s="252">
        <v>6</v>
      </c>
      <c r="D30" s="252">
        <v>7</v>
      </c>
      <c r="E30" s="252">
        <v>8</v>
      </c>
      <c r="F30" s="252">
        <v>9</v>
      </c>
      <c r="G30" s="252">
        <v>10</v>
      </c>
      <c r="H30" s="197">
        <v>11</v>
      </c>
      <c r="I30" s="194"/>
      <c r="J30" s="252">
        <v>2</v>
      </c>
      <c r="K30" s="252">
        <v>3</v>
      </c>
      <c r="L30" s="252">
        <v>4</v>
      </c>
      <c r="M30" s="252">
        <v>5</v>
      </c>
      <c r="N30" s="252">
        <v>6</v>
      </c>
      <c r="O30" s="252">
        <v>7</v>
      </c>
      <c r="P30" s="197">
        <v>8</v>
      </c>
      <c r="Q30" s="190"/>
      <c r="R30" s="253"/>
      <c r="S30" s="254"/>
      <c r="T30" s="254"/>
      <c r="U30" s="254"/>
      <c r="V30" s="249"/>
      <c r="W30" s="249"/>
      <c r="X30" s="249"/>
      <c r="Y30" s="249"/>
      <c r="Z30" s="190"/>
      <c r="AA30" s="253"/>
      <c r="AB30" s="254"/>
    </row>
    <row r="31" spans="1:28" ht="12.75">
      <c r="A31" s="254"/>
      <c r="B31" s="252">
        <v>12</v>
      </c>
      <c r="C31" s="252">
        <v>13</v>
      </c>
      <c r="D31" s="252">
        <v>14</v>
      </c>
      <c r="E31" s="252">
        <v>15</v>
      </c>
      <c r="F31" s="252">
        <v>16</v>
      </c>
      <c r="G31" s="252">
        <v>17</v>
      </c>
      <c r="H31" s="197">
        <v>18</v>
      </c>
      <c r="I31" s="194"/>
      <c r="J31" s="252">
        <v>9</v>
      </c>
      <c r="K31" s="252">
        <v>10</v>
      </c>
      <c r="L31" s="252">
        <v>11</v>
      </c>
      <c r="M31" s="252">
        <v>12</v>
      </c>
      <c r="N31" s="252">
        <v>13</v>
      </c>
      <c r="O31" s="252">
        <v>14</v>
      </c>
      <c r="P31" s="197">
        <v>15</v>
      </c>
      <c r="Q31" s="190"/>
      <c r="R31" s="253"/>
      <c r="S31" s="254"/>
      <c r="T31" s="254"/>
      <c r="U31" s="254"/>
      <c r="V31" s="249"/>
      <c r="W31" s="249"/>
      <c r="X31" s="249"/>
      <c r="Y31" s="249"/>
      <c r="Z31" s="190"/>
      <c r="AA31" s="253"/>
      <c r="AB31" s="254"/>
    </row>
    <row r="32" spans="1:28" ht="12.75">
      <c r="A32" s="254"/>
      <c r="B32" s="252">
        <v>19</v>
      </c>
      <c r="C32" s="252">
        <v>20</v>
      </c>
      <c r="D32" s="252">
        <v>21</v>
      </c>
      <c r="E32" s="252">
        <v>22</v>
      </c>
      <c r="F32" s="252">
        <v>23</v>
      </c>
      <c r="G32" s="252">
        <v>24</v>
      </c>
      <c r="H32" s="197">
        <v>25</v>
      </c>
      <c r="I32" s="194"/>
      <c r="J32" s="252">
        <v>16</v>
      </c>
      <c r="K32" s="252">
        <v>17</v>
      </c>
      <c r="L32" s="252">
        <v>18</v>
      </c>
      <c r="M32" s="252">
        <v>19</v>
      </c>
      <c r="N32" s="252">
        <v>20</v>
      </c>
      <c r="O32" s="252">
        <v>21</v>
      </c>
      <c r="P32" s="197">
        <v>22</v>
      </c>
      <c r="Q32" s="190"/>
      <c r="R32" s="253"/>
      <c r="S32" s="254"/>
      <c r="T32" s="254"/>
      <c r="U32" s="254"/>
      <c r="V32" s="249"/>
      <c r="W32" s="249"/>
      <c r="X32" s="249"/>
      <c r="Y32" s="249"/>
      <c r="Z32" s="190"/>
      <c r="AA32" s="253"/>
      <c r="AB32" s="254"/>
    </row>
    <row r="33" spans="1:28" ht="12.75">
      <c r="A33" s="254"/>
      <c r="B33" s="252">
        <v>26</v>
      </c>
      <c r="C33" s="252">
        <v>27</v>
      </c>
      <c r="D33" s="252">
        <v>28</v>
      </c>
      <c r="E33" s="252">
        <v>29</v>
      </c>
      <c r="F33" s="252">
        <v>30</v>
      </c>
      <c r="G33" s="252">
        <v>31</v>
      </c>
      <c r="H33" s="211" t="s">
        <v>108</v>
      </c>
      <c r="I33" s="206"/>
      <c r="J33" s="252">
        <v>23</v>
      </c>
      <c r="K33" s="252">
        <v>24</v>
      </c>
      <c r="L33" s="252">
        <v>25</v>
      </c>
      <c r="M33" s="252">
        <v>26</v>
      </c>
      <c r="N33" s="252">
        <v>27</v>
      </c>
      <c r="O33" s="252">
        <v>28</v>
      </c>
      <c r="P33" s="197">
        <v>29</v>
      </c>
      <c r="Q33" s="190"/>
      <c r="R33" s="253"/>
      <c r="S33" s="254"/>
      <c r="T33" s="254"/>
      <c r="U33" s="254"/>
      <c r="V33" s="249"/>
      <c r="W33" s="249"/>
      <c r="X33" s="249"/>
      <c r="Y33" s="249"/>
      <c r="Z33" s="190"/>
      <c r="AA33" s="253"/>
      <c r="AB33" s="254"/>
    </row>
    <row r="34" spans="1:28" ht="12.75">
      <c r="A34" s="254"/>
      <c r="B34" s="260"/>
      <c r="C34" s="260"/>
      <c r="D34" s="260"/>
      <c r="E34" s="203"/>
      <c r="F34" s="203"/>
      <c r="G34" s="203"/>
      <c r="H34" s="260"/>
      <c r="I34" s="206"/>
      <c r="J34" s="252">
        <v>30</v>
      </c>
      <c r="K34" s="252">
        <v>31</v>
      </c>
      <c r="L34" s="201" t="s">
        <v>108</v>
      </c>
      <c r="M34" s="201" t="s">
        <v>108</v>
      </c>
      <c r="N34" s="201" t="s">
        <v>108</v>
      </c>
      <c r="O34" s="201" t="s">
        <v>108</v>
      </c>
      <c r="P34" s="202" t="s">
        <v>108</v>
      </c>
      <c r="Q34" s="190"/>
      <c r="R34" s="253"/>
      <c r="S34" s="254"/>
      <c r="T34" s="254"/>
      <c r="U34" s="254"/>
      <c r="V34" s="249"/>
      <c r="W34" s="249"/>
      <c r="X34" s="249"/>
      <c r="Y34" s="249"/>
      <c r="Z34" s="190"/>
      <c r="AA34" s="253"/>
      <c r="AB34" s="254"/>
    </row>
    <row r="35" spans="1:28" ht="12.75">
      <c r="A35" s="254"/>
      <c r="B35" s="260"/>
      <c r="C35" s="260"/>
      <c r="D35" s="260"/>
      <c r="E35" s="203"/>
      <c r="F35" s="203"/>
      <c r="G35" s="203"/>
      <c r="H35" s="203"/>
      <c r="I35" s="194"/>
      <c r="J35" s="194"/>
      <c r="K35" s="194"/>
      <c r="L35" s="194"/>
      <c r="M35" s="194"/>
      <c r="N35" s="194"/>
      <c r="O35" s="194"/>
      <c r="P35" s="194"/>
      <c r="Q35" s="190"/>
      <c r="R35" s="253"/>
      <c r="S35" s="254"/>
      <c r="T35" s="254"/>
      <c r="U35" s="254"/>
      <c r="V35" s="249"/>
      <c r="W35" s="249"/>
      <c r="X35" s="249"/>
      <c r="Y35" s="249"/>
      <c r="Z35" s="255"/>
      <c r="AA35" s="253"/>
      <c r="AB35" s="254"/>
    </row>
    <row r="36" spans="1:28" ht="13.5" thickBot="1">
      <c r="A36" s="254"/>
      <c r="B36" s="478" t="s">
        <v>22</v>
      </c>
      <c r="C36" s="478"/>
      <c r="D36" s="478"/>
      <c r="E36" s="478"/>
      <c r="F36" s="478"/>
      <c r="G36" s="478"/>
      <c r="H36" s="478"/>
      <c r="I36" s="194"/>
      <c r="J36" s="478" t="s">
        <v>23</v>
      </c>
      <c r="K36" s="478"/>
      <c r="L36" s="478"/>
      <c r="M36" s="478"/>
      <c r="N36" s="478"/>
      <c r="O36" s="478"/>
      <c r="P36" s="478"/>
      <c r="Q36" s="255"/>
      <c r="R36" s="253"/>
      <c r="S36" s="253" t="s">
        <v>108</v>
      </c>
      <c r="T36" s="253" t="s">
        <v>108</v>
      </c>
      <c r="U36" s="253" t="s">
        <v>108</v>
      </c>
      <c r="V36" s="185" t="s">
        <v>108</v>
      </c>
      <c r="W36" s="185" t="s">
        <v>108</v>
      </c>
      <c r="X36" s="185" t="s">
        <v>108</v>
      </c>
      <c r="Y36" s="255" t="s">
        <v>108</v>
      </c>
      <c r="Z36" s="255"/>
      <c r="AA36" s="253"/>
      <c r="AB36" s="253"/>
    </row>
    <row r="37" spans="1:28" ht="13.5" thickBot="1">
      <c r="A37" s="254"/>
      <c r="B37" s="250" t="s">
        <v>101</v>
      </c>
      <c r="C37" s="250" t="s">
        <v>102</v>
      </c>
      <c r="D37" s="250" t="s">
        <v>103</v>
      </c>
      <c r="E37" s="250" t="s">
        <v>104</v>
      </c>
      <c r="F37" s="250" t="s">
        <v>105</v>
      </c>
      <c r="G37" s="250" t="s">
        <v>106</v>
      </c>
      <c r="H37" s="189" t="s">
        <v>107</v>
      </c>
      <c r="I37" s="205"/>
      <c r="J37" s="250" t="s">
        <v>101</v>
      </c>
      <c r="K37" s="250" t="s">
        <v>102</v>
      </c>
      <c r="L37" s="250" t="s">
        <v>103</v>
      </c>
      <c r="M37" s="250" t="s">
        <v>104</v>
      </c>
      <c r="N37" s="250" t="s">
        <v>105</v>
      </c>
      <c r="O37" s="250" t="s">
        <v>106</v>
      </c>
      <c r="P37" s="189" t="s">
        <v>107</v>
      </c>
      <c r="Q37" s="185"/>
      <c r="R37" s="253"/>
      <c r="S37" s="253"/>
      <c r="T37" s="253"/>
      <c r="U37" s="253"/>
      <c r="V37" s="185"/>
      <c r="W37" s="185"/>
      <c r="X37" s="185"/>
      <c r="Y37" s="255"/>
      <c r="Z37" s="185"/>
      <c r="AA37" s="253"/>
      <c r="AB37" s="254"/>
    </row>
    <row r="38" spans="1:28" ht="12.75">
      <c r="A38" s="254"/>
      <c r="B38" s="251" t="s">
        <v>108</v>
      </c>
      <c r="C38" s="251" t="s">
        <v>108</v>
      </c>
      <c r="D38" s="251">
        <v>1</v>
      </c>
      <c r="E38" s="251">
        <v>2</v>
      </c>
      <c r="F38" s="251">
        <v>3</v>
      </c>
      <c r="G38" s="251">
        <v>4</v>
      </c>
      <c r="H38" s="193">
        <v>5</v>
      </c>
      <c r="I38" s="194"/>
      <c r="J38" s="251" t="s">
        <v>108</v>
      </c>
      <c r="K38" s="251" t="s">
        <v>108</v>
      </c>
      <c r="L38" s="251" t="s">
        <v>108</v>
      </c>
      <c r="M38" s="251" t="s">
        <v>108</v>
      </c>
      <c r="N38" s="251">
        <v>1</v>
      </c>
      <c r="O38" s="251">
        <v>2</v>
      </c>
      <c r="P38" s="193">
        <v>3</v>
      </c>
      <c r="Q38" s="190"/>
      <c r="R38" s="253"/>
      <c r="S38" s="254"/>
      <c r="T38" s="254"/>
      <c r="U38" s="254"/>
      <c r="V38" s="249"/>
      <c r="W38" s="249"/>
      <c r="X38" s="249"/>
      <c r="Y38" s="249"/>
      <c r="Z38" s="190"/>
      <c r="AA38" s="253"/>
      <c r="AB38" s="254"/>
    </row>
    <row r="39" spans="1:28" ht="12.75">
      <c r="A39" s="254"/>
      <c r="B39" s="252">
        <v>6</v>
      </c>
      <c r="C39" s="252">
        <v>7</v>
      </c>
      <c r="D39" s="252">
        <v>8</v>
      </c>
      <c r="E39" s="252">
        <v>9</v>
      </c>
      <c r="F39" s="252">
        <v>10</v>
      </c>
      <c r="G39" s="252">
        <v>11</v>
      </c>
      <c r="H39" s="197">
        <v>12</v>
      </c>
      <c r="I39" s="194"/>
      <c r="J39" s="252">
        <v>4</v>
      </c>
      <c r="K39" s="252">
        <v>5</v>
      </c>
      <c r="L39" s="252">
        <v>6</v>
      </c>
      <c r="M39" s="252">
        <v>7</v>
      </c>
      <c r="N39" s="252">
        <v>8</v>
      </c>
      <c r="O39" s="252">
        <v>9</v>
      </c>
      <c r="P39" s="197">
        <v>10</v>
      </c>
      <c r="Q39" s="190"/>
      <c r="R39" s="253"/>
      <c r="S39" s="254"/>
      <c r="T39" s="254"/>
      <c r="U39" s="254"/>
      <c r="V39" s="249"/>
      <c r="W39" s="249"/>
      <c r="X39" s="249"/>
      <c r="Y39" s="249"/>
      <c r="Z39" s="190"/>
      <c r="AA39" s="253"/>
      <c r="AB39" s="254"/>
    </row>
    <row r="40" spans="1:28" ht="12.75">
      <c r="A40" s="254"/>
      <c r="B40" s="252">
        <v>13</v>
      </c>
      <c r="C40" s="252">
        <v>14</v>
      </c>
      <c r="D40" s="252">
        <v>15</v>
      </c>
      <c r="E40" s="252">
        <v>16</v>
      </c>
      <c r="F40" s="252">
        <v>17</v>
      </c>
      <c r="G40" s="252">
        <v>18</v>
      </c>
      <c r="H40" s="197">
        <v>19</v>
      </c>
      <c r="I40" s="194"/>
      <c r="J40" s="252">
        <v>11</v>
      </c>
      <c r="K40" s="252">
        <v>12</v>
      </c>
      <c r="L40" s="252">
        <v>13</v>
      </c>
      <c r="M40" s="252">
        <v>14</v>
      </c>
      <c r="N40" s="252">
        <v>15</v>
      </c>
      <c r="O40" s="252">
        <v>16</v>
      </c>
      <c r="P40" s="197">
        <v>17</v>
      </c>
      <c r="Q40" s="190"/>
      <c r="R40" s="253"/>
      <c r="S40" s="254"/>
      <c r="T40" s="254"/>
      <c r="U40" s="254"/>
      <c r="V40" s="249"/>
      <c r="W40" s="249"/>
      <c r="X40" s="249"/>
      <c r="Y40" s="249"/>
      <c r="Z40" s="190"/>
      <c r="AA40" s="253"/>
      <c r="AB40" s="254"/>
    </row>
    <row r="41" spans="1:28" ht="12.75">
      <c r="A41" s="254"/>
      <c r="B41" s="252">
        <v>20</v>
      </c>
      <c r="C41" s="252">
        <v>21</v>
      </c>
      <c r="D41" s="252">
        <v>22</v>
      </c>
      <c r="E41" s="252">
        <v>23</v>
      </c>
      <c r="F41" s="252">
        <v>24</v>
      </c>
      <c r="G41" s="252">
        <v>25</v>
      </c>
      <c r="H41" s="197">
        <v>26</v>
      </c>
      <c r="I41" s="194"/>
      <c r="J41" s="252">
        <v>18</v>
      </c>
      <c r="K41" s="252">
        <v>19</v>
      </c>
      <c r="L41" s="252">
        <v>20</v>
      </c>
      <c r="M41" s="252">
        <v>21</v>
      </c>
      <c r="N41" s="252">
        <v>22</v>
      </c>
      <c r="O41" s="252">
        <v>23</v>
      </c>
      <c r="P41" s="197">
        <v>24</v>
      </c>
      <c r="Q41" s="190"/>
      <c r="R41" s="253"/>
      <c r="S41" s="254"/>
      <c r="T41" s="254"/>
      <c r="U41" s="254"/>
      <c r="V41" s="249"/>
      <c r="W41" s="249"/>
      <c r="X41" s="249"/>
      <c r="Y41" s="249"/>
      <c r="Z41" s="190"/>
      <c r="AA41" s="253"/>
      <c r="AB41" s="254"/>
    </row>
    <row r="42" spans="1:28" ht="12.75">
      <c r="A42" s="254"/>
      <c r="B42" s="252">
        <v>27</v>
      </c>
      <c r="C42" s="252">
        <v>28</v>
      </c>
      <c r="D42" s="252">
        <v>29</v>
      </c>
      <c r="E42" s="252">
        <v>30</v>
      </c>
      <c r="F42" s="198" t="s">
        <v>108</v>
      </c>
      <c r="G42" s="199" t="s">
        <v>108</v>
      </c>
      <c r="H42" s="200" t="s">
        <v>108</v>
      </c>
      <c r="I42" s="194"/>
      <c r="J42" s="252">
        <v>25</v>
      </c>
      <c r="K42" s="252">
        <v>26</v>
      </c>
      <c r="L42" s="252">
        <v>27</v>
      </c>
      <c r="M42" s="252">
        <v>28</v>
      </c>
      <c r="N42" s="252">
        <v>29</v>
      </c>
      <c r="O42" s="252">
        <v>30</v>
      </c>
      <c r="P42" s="197">
        <v>31</v>
      </c>
      <c r="Q42" s="190"/>
      <c r="R42" s="253"/>
      <c r="S42" s="254"/>
      <c r="T42" s="254"/>
      <c r="U42" s="254"/>
      <c r="V42" s="249"/>
      <c r="W42" s="249"/>
      <c r="X42" s="249"/>
      <c r="Y42" s="249"/>
      <c r="Z42" s="190"/>
      <c r="AA42" s="253"/>
      <c r="AB42" s="254"/>
    </row>
    <row r="43" spans="1:28" ht="12.75">
      <c r="A43" s="254"/>
      <c r="B43" s="260"/>
      <c r="C43" s="260"/>
      <c r="D43" s="260"/>
      <c r="E43" s="203"/>
      <c r="F43" s="260"/>
      <c r="G43" s="260"/>
      <c r="H43" s="260"/>
      <c r="I43" s="194"/>
      <c r="J43" s="194"/>
      <c r="K43" s="194"/>
      <c r="L43" s="194"/>
      <c r="M43" s="194"/>
      <c r="N43" s="194"/>
      <c r="O43" s="194"/>
      <c r="P43" s="194"/>
      <c r="Q43" s="190"/>
      <c r="R43" s="253"/>
      <c r="S43" s="254"/>
      <c r="T43" s="254"/>
      <c r="U43" s="254"/>
      <c r="V43" s="249"/>
      <c r="W43" s="249"/>
      <c r="X43" s="249"/>
      <c r="Y43" s="249"/>
      <c r="Z43" s="190"/>
      <c r="AA43" s="253"/>
      <c r="AB43" s="254"/>
    </row>
    <row r="44" spans="1:28" ht="13.5" thickBot="1">
      <c r="A44" s="254"/>
      <c r="B44" s="478" t="s">
        <v>24</v>
      </c>
      <c r="C44" s="478"/>
      <c r="D44" s="478"/>
      <c r="E44" s="478"/>
      <c r="F44" s="478"/>
      <c r="G44" s="478"/>
      <c r="H44" s="478"/>
      <c r="I44" s="194"/>
      <c r="J44" s="478" t="s">
        <v>13</v>
      </c>
      <c r="K44" s="478"/>
      <c r="L44" s="478"/>
      <c r="M44" s="478"/>
      <c r="N44" s="478"/>
      <c r="O44" s="478"/>
      <c r="P44" s="478"/>
      <c r="Q44" s="255"/>
      <c r="R44" s="253"/>
      <c r="S44" s="254"/>
      <c r="T44" s="254"/>
      <c r="U44" s="254"/>
      <c r="V44" s="249"/>
      <c r="W44" s="249"/>
      <c r="X44" s="249"/>
      <c r="Y44" s="249"/>
      <c r="Z44" s="255"/>
      <c r="AA44" s="253"/>
      <c r="AB44" s="253" t="s">
        <v>108</v>
      </c>
    </row>
    <row r="45" spans="1:28" ht="13.5" thickBot="1">
      <c r="A45" s="254"/>
      <c r="B45" s="250" t="s">
        <v>101</v>
      </c>
      <c r="C45" s="250" t="s">
        <v>102</v>
      </c>
      <c r="D45" s="250" t="s">
        <v>103</v>
      </c>
      <c r="E45" s="250" t="s">
        <v>104</v>
      </c>
      <c r="F45" s="250" t="s">
        <v>105</v>
      </c>
      <c r="G45" s="250" t="s">
        <v>106</v>
      </c>
      <c r="H45" s="189" t="s">
        <v>107</v>
      </c>
      <c r="I45" s="194"/>
      <c r="J45" s="250" t="s">
        <v>101</v>
      </c>
      <c r="K45" s="250" t="s">
        <v>102</v>
      </c>
      <c r="L45" s="250" t="s">
        <v>103</v>
      </c>
      <c r="M45" s="250" t="s">
        <v>104</v>
      </c>
      <c r="N45" s="250" t="s">
        <v>105</v>
      </c>
      <c r="O45" s="250" t="s">
        <v>106</v>
      </c>
      <c r="P45" s="189" t="s">
        <v>107</v>
      </c>
      <c r="Q45" s="255"/>
      <c r="R45" s="253"/>
      <c r="S45" s="253" t="s">
        <v>108</v>
      </c>
      <c r="T45" s="253" t="s">
        <v>108</v>
      </c>
      <c r="U45" s="253" t="s">
        <v>108</v>
      </c>
      <c r="V45" s="185" t="s">
        <v>108</v>
      </c>
      <c r="W45" s="185" t="s">
        <v>108</v>
      </c>
      <c r="X45" s="185" t="s">
        <v>108</v>
      </c>
      <c r="Y45" s="255" t="s">
        <v>108</v>
      </c>
      <c r="Z45" s="255"/>
      <c r="AA45" s="253"/>
      <c r="AB45" s="253"/>
    </row>
    <row r="46" spans="1:28" ht="12.75">
      <c r="A46" s="254"/>
      <c r="B46" s="207">
        <v>1</v>
      </c>
      <c r="C46" s="251">
        <v>2</v>
      </c>
      <c r="D46" s="251">
        <v>3</v>
      </c>
      <c r="E46" s="251">
        <v>4</v>
      </c>
      <c r="F46" s="251">
        <v>5</v>
      </c>
      <c r="G46" s="251">
        <v>6</v>
      </c>
      <c r="H46" s="193">
        <v>7</v>
      </c>
      <c r="I46" s="205"/>
      <c r="J46" s="251" t="s">
        <v>108</v>
      </c>
      <c r="K46" s="251" t="s">
        <v>108</v>
      </c>
      <c r="L46" s="251">
        <v>1</v>
      </c>
      <c r="M46" s="251">
        <v>2</v>
      </c>
      <c r="N46" s="251">
        <v>3</v>
      </c>
      <c r="O46" s="251">
        <v>4</v>
      </c>
      <c r="P46" s="193">
        <v>5</v>
      </c>
      <c r="Q46" s="185"/>
      <c r="R46" s="253"/>
      <c r="S46" s="253"/>
      <c r="T46" s="253"/>
      <c r="U46" s="253"/>
      <c r="V46" s="185"/>
      <c r="W46" s="185"/>
      <c r="X46" s="185"/>
      <c r="Y46" s="255"/>
      <c r="Z46" s="185"/>
      <c r="AA46" s="253"/>
      <c r="AB46" s="254"/>
    </row>
    <row r="47" spans="1:28" ht="12.75">
      <c r="A47" s="254"/>
      <c r="B47" s="252">
        <v>8</v>
      </c>
      <c r="C47" s="252">
        <v>9</v>
      </c>
      <c r="D47" s="252">
        <v>10</v>
      </c>
      <c r="E47" s="252">
        <v>11</v>
      </c>
      <c r="F47" s="252">
        <v>12</v>
      </c>
      <c r="G47" s="252">
        <v>13</v>
      </c>
      <c r="H47" s="197">
        <v>14</v>
      </c>
      <c r="I47" s="194"/>
      <c r="J47" s="252">
        <v>6</v>
      </c>
      <c r="K47" s="252">
        <v>7</v>
      </c>
      <c r="L47" s="196">
        <v>8</v>
      </c>
      <c r="M47" s="252">
        <v>9</v>
      </c>
      <c r="N47" s="252">
        <v>10</v>
      </c>
      <c r="O47" s="252">
        <v>11</v>
      </c>
      <c r="P47" s="197">
        <v>12</v>
      </c>
      <c r="Q47" s="190"/>
      <c r="R47" s="253"/>
      <c r="S47" s="254"/>
      <c r="T47" s="254"/>
      <c r="U47" s="254"/>
      <c r="V47" s="249"/>
      <c r="W47" s="249"/>
      <c r="X47" s="249"/>
      <c r="Y47" s="249"/>
      <c r="Z47" s="190"/>
      <c r="AA47" s="253"/>
      <c r="AB47" s="254"/>
    </row>
    <row r="48" spans="1:28" ht="12.75">
      <c r="A48" s="254"/>
      <c r="B48" s="252">
        <v>15</v>
      </c>
      <c r="C48" s="252">
        <v>16</v>
      </c>
      <c r="D48" s="252">
        <v>17</v>
      </c>
      <c r="E48" s="252">
        <v>18</v>
      </c>
      <c r="F48" s="252">
        <v>19</v>
      </c>
      <c r="G48" s="252">
        <v>20</v>
      </c>
      <c r="H48" s="197">
        <v>21</v>
      </c>
      <c r="I48" s="194"/>
      <c r="J48" s="252">
        <v>13</v>
      </c>
      <c r="K48" s="252">
        <v>14</v>
      </c>
      <c r="L48" s="252">
        <v>15</v>
      </c>
      <c r="M48" s="252">
        <v>16</v>
      </c>
      <c r="N48" s="252">
        <v>17</v>
      </c>
      <c r="O48" s="252">
        <v>18</v>
      </c>
      <c r="P48" s="197">
        <v>19</v>
      </c>
      <c r="Q48" s="190"/>
      <c r="R48" s="253"/>
      <c r="S48" s="254"/>
      <c r="T48" s="254"/>
      <c r="U48" s="254"/>
      <c r="V48" s="249"/>
      <c r="W48" s="249"/>
      <c r="X48" s="249"/>
      <c r="Y48" s="249"/>
      <c r="Z48" s="190"/>
      <c r="AA48" s="253"/>
      <c r="AB48" s="254"/>
    </row>
    <row r="49" spans="1:28" ht="12.75">
      <c r="A49" s="254"/>
      <c r="B49" s="252">
        <v>22</v>
      </c>
      <c r="C49" s="252">
        <v>23</v>
      </c>
      <c r="D49" s="252">
        <v>24</v>
      </c>
      <c r="E49" s="252">
        <v>25</v>
      </c>
      <c r="F49" s="252">
        <v>26</v>
      </c>
      <c r="G49" s="252">
        <v>27</v>
      </c>
      <c r="H49" s="197">
        <v>28</v>
      </c>
      <c r="I49" s="194"/>
      <c r="J49" s="252">
        <v>20</v>
      </c>
      <c r="K49" s="252">
        <v>21</v>
      </c>
      <c r="L49" s="252">
        <v>22</v>
      </c>
      <c r="M49" s="252">
        <v>23</v>
      </c>
      <c r="N49" s="252">
        <v>24</v>
      </c>
      <c r="O49" s="196">
        <v>25</v>
      </c>
      <c r="P49" s="197">
        <v>26</v>
      </c>
      <c r="Q49" s="190"/>
      <c r="R49" s="253"/>
      <c r="S49" s="254"/>
      <c r="T49" s="254"/>
      <c r="U49" s="254"/>
      <c r="V49" s="249"/>
      <c r="W49" s="249"/>
      <c r="X49" s="249"/>
      <c r="Y49" s="249"/>
      <c r="Z49" s="190"/>
      <c r="AA49" s="253"/>
      <c r="AB49" s="254"/>
    </row>
    <row r="50" spans="1:28" ht="12.75">
      <c r="A50" s="254"/>
      <c r="B50" s="252">
        <v>29</v>
      </c>
      <c r="C50" s="252">
        <v>30</v>
      </c>
      <c r="D50" s="198" t="s">
        <v>108</v>
      </c>
      <c r="E50" s="199" t="s">
        <v>108</v>
      </c>
      <c r="F50" s="199" t="s">
        <v>108</v>
      </c>
      <c r="G50" s="199" t="s">
        <v>108</v>
      </c>
      <c r="H50" s="200" t="s">
        <v>108</v>
      </c>
      <c r="I50" s="194"/>
      <c r="J50" s="252">
        <v>27</v>
      </c>
      <c r="K50" s="252">
        <v>28</v>
      </c>
      <c r="L50" s="252">
        <v>29</v>
      </c>
      <c r="M50" s="252">
        <v>30</v>
      </c>
      <c r="N50" s="252">
        <v>31</v>
      </c>
      <c r="O50" s="198" t="s">
        <v>108</v>
      </c>
      <c r="P50" s="200" t="s">
        <v>108</v>
      </c>
      <c r="Q50" s="190"/>
      <c r="R50" s="253"/>
      <c r="S50" s="249"/>
      <c r="T50" s="249"/>
      <c r="U50" s="249"/>
      <c r="V50" s="249"/>
      <c r="W50" s="249"/>
      <c r="X50" s="249"/>
      <c r="Y50" s="249"/>
      <c r="Z50" s="190"/>
      <c r="AA50" s="253"/>
      <c r="AB50" s="254"/>
    </row>
    <row r="51" spans="1:28" ht="12.75">
      <c r="A51" s="254"/>
      <c r="B51" s="249"/>
      <c r="C51" s="249"/>
      <c r="D51" s="254"/>
      <c r="E51" s="254"/>
      <c r="F51" s="254"/>
      <c r="G51" s="254"/>
      <c r="H51" s="254"/>
      <c r="I51" s="190"/>
      <c r="J51" s="253"/>
      <c r="K51" s="253"/>
      <c r="L51" s="253"/>
      <c r="M51" s="253"/>
      <c r="N51" s="253"/>
      <c r="O51" s="253"/>
      <c r="P51" s="190"/>
      <c r="Q51" s="190"/>
      <c r="R51" s="253"/>
      <c r="S51" s="249"/>
      <c r="T51" s="249"/>
      <c r="U51" s="249"/>
      <c r="V51" s="249"/>
      <c r="W51" s="249"/>
      <c r="X51" s="249"/>
      <c r="Y51" s="249"/>
      <c r="Z51" s="190"/>
      <c r="AA51" s="253"/>
      <c r="AB51" s="254"/>
    </row>
    <row r="52" spans="1:28" ht="12.75">
      <c r="A52" s="254"/>
      <c r="B52" s="249"/>
      <c r="C52" s="249"/>
      <c r="D52" s="249"/>
      <c r="E52" s="249"/>
      <c r="F52" s="249"/>
      <c r="G52" s="249"/>
      <c r="H52" s="249"/>
      <c r="I52" s="190"/>
      <c r="J52" s="190"/>
      <c r="K52" s="190"/>
      <c r="L52" s="190"/>
      <c r="M52" s="190"/>
      <c r="N52" s="190"/>
      <c r="O52" s="190"/>
      <c r="P52" s="190"/>
      <c r="Q52" s="190"/>
      <c r="R52" s="253"/>
      <c r="S52" s="249"/>
      <c r="T52" s="249"/>
      <c r="U52" s="249"/>
      <c r="V52" s="249"/>
      <c r="W52" s="249"/>
      <c r="X52" s="249"/>
      <c r="Y52" s="249"/>
      <c r="Z52" s="190"/>
      <c r="AA52" s="253"/>
      <c r="AB52" s="254"/>
    </row>
    <row r="53" spans="1:28" ht="12.75">
      <c r="A53" s="254"/>
      <c r="B53" s="249"/>
      <c r="C53" s="249"/>
      <c r="D53" s="249"/>
      <c r="E53" s="249"/>
      <c r="F53" s="249"/>
      <c r="G53" s="249"/>
      <c r="H53" s="249"/>
      <c r="I53" s="255"/>
      <c r="J53" s="255"/>
      <c r="K53" s="255"/>
      <c r="L53" s="255"/>
      <c r="M53" s="255"/>
      <c r="N53" s="255"/>
      <c r="O53" s="255"/>
      <c r="P53" s="255"/>
      <c r="Q53" s="255"/>
      <c r="R53" s="253"/>
      <c r="S53" s="249"/>
      <c r="T53" s="249"/>
      <c r="U53" s="249"/>
      <c r="V53" s="249"/>
      <c r="W53" s="249"/>
      <c r="X53" s="249"/>
      <c r="Y53" s="249"/>
      <c r="Z53" s="249"/>
      <c r="AA53" s="254"/>
      <c r="AB53" s="254"/>
    </row>
    <row r="54" spans="1:28" ht="12.75">
      <c r="A54" s="254"/>
      <c r="B54" s="249"/>
      <c r="C54" s="249"/>
      <c r="D54" s="249"/>
      <c r="E54" s="249"/>
      <c r="F54" s="249"/>
      <c r="G54" s="249"/>
      <c r="H54" s="249"/>
      <c r="I54" s="249"/>
      <c r="J54" s="249"/>
      <c r="K54" s="249"/>
      <c r="L54" s="249"/>
      <c r="M54" s="249"/>
      <c r="N54" s="249"/>
      <c r="O54" s="249"/>
      <c r="P54" s="249"/>
      <c r="Q54" s="249"/>
      <c r="R54" s="254"/>
      <c r="S54" s="253" t="s">
        <v>108</v>
      </c>
      <c r="T54" s="253" t="s">
        <v>108</v>
      </c>
      <c r="U54" s="253" t="s">
        <v>108</v>
      </c>
      <c r="V54" s="185" t="s">
        <v>108</v>
      </c>
      <c r="W54" s="185" t="s">
        <v>108</v>
      </c>
      <c r="X54" s="185" t="s">
        <v>108</v>
      </c>
      <c r="Y54" s="255" t="s">
        <v>108</v>
      </c>
      <c r="Z54" s="249"/>
      <c r="AA54" s="254"/>
      <c r="AB54" s="254"/>
    </row>
    <row r="55" spans="1:28" ht="12.75">
      <c r="A55" s="254"/>
      <c r="B55" s="254"/>
      <c r="C55" s="254"/>
      <c r="D55" s="254"/>
      <c r="E55" s="249"/>
      <c r="F55" s="249"/>
      <c r="G55" s="249"/>
      <c r="H55" s="249"/>
      <c r="I55" s="249"/>
      <c r="J55" s="249"/>
      <c r="K55" s="249"/>
      <c r="L55" s="249"/>
      <c r="M55" s="249"/>
      <c r="N55" s="249"/>
      <c r="O55" s="249"/>
      <c r="P55" s="249"/>
      <c r="Q55" s="249"/>
      <c r="R55" s="254"/>
      <c r="S55" s="254"/>
      <c r="T55" s="254"/>
      <c r="U55" s="254"/>
      <c r="V55" s="249"/>
      <c r="W55" s="249"/>
      <c r="X55" s="249"/>
      <c r="Y55" s="249"/>
      <c r="Z55" s="249"/>
      <c r="AA55" s="254"/>
      <c r="AB55" s="254"/>
    </row>
    <row r="56" spans="1:28" ht="12.75">
      <c r="A56" s="249"/>
      <c r="B56" s="254"/>
      <c r="C56" s="254"/>
      <c r="D56" s="254"/>
      <c r="E56" s="249"/>
      <c r="F56" s="249"/>
      <c r="G56" s="249"/>
      <c r="H56" s="249"/>
      <c r="I56" s="249"/>
      <c r="J56" s="249"/>
      <c r="K56" s="249"/>
      <c r="L56" s="249"/>
      <c r="M56" s="249"/>
      <c r="N56" s="249"/>
      <c r="O56" s="249"/>
      <c r="P56" s="249"/>
      <c r="Q56" s="249"/>
      <c r="R56" s="254"/>
      <c r="S56" s="254"/>
      <c r="T56" s="254"/>
      <c r="U56" s="254"/>
      <c r="V56" s="249"/>
      <c r="W56" s="249"/>
      <c r="X56" s="249"/>
      <c r="Y56" s="249"/>
      <c r="Z56" s="249"/>
      <c r="AA56" s="254"/>
      <c r="AB56" s="254"/>
    </row>
    <row r="57" spans="1:28" ht="12.75">
      <c r="A57" s="249"/>
      <c r="B57" s="254"/>
      <c r="C57" s="254"/>
      <c r="D57" s="254"/>
      <c r="E57" s="249"/>
      <c r="F57" s="249"/>
      <c r="G57" s="249"/>
      <c r="H57" s="249"/>
      <c r="I57" s="249"/>
      <c r="J57" s="249"/>
      <c r="K57" s="249"/>
      <c r="L57" s="249"/>
      <c r="M57" s="249"/>
      <c r="N57" s="249"/>
      <c r="O57" s="249"/>
      <c r="P57" s="249"/>
      <c r="Q57" s="249"/>
      <c r="R57" s="254"/>
      <c r="S57" s="254"/>
      <c r="T57" s="254"/>
      <c r="U57" s="254"/>
      <c r="V57" s="249"/>
      <c r="W57" s="249"/>
      <c r="X57" s="249"/>
      <c r="Y57" s="249"/>
      <c r="Z57" s="249"/>
      <c r="AA57" s="254"/>
      <c r="AB57" s="254"/>
    </row>
    <row r="58" spans="1:28" ht="12.75">
      <c r="A58" s="249"/>
      <c r="B58" s="254"/>
      <c r="C58" s="254"/>
      <c r="D58" s="254"/>
      <c r="E58" s="249"/>
      <c r="F58" s="249"/>
      <c r="G58" s="249"/>
      <c r="H58" s="249"/>
      <c r="I58" s="249"/>
      <c r="J58" s="249"/>
      <c r="K58" s="249"/>
      <c r="L58" s="249"/>
      <c r="M58" s="249"/>
      <c r="N58" s="249"/>
      <c r="O58" s="249"/>
      <c r="P58" s="249"/>
      <c r="Q58" s="249"/>
      <c r="R58" s="254"/>
      <c r="S58" s="254"/>
      <c r="T58" s="254"/>
      <c r="U58" s="254"/>
      <c r="V58" s="249"/>
      <c r="W58" s="249"/>
      <c r="X58" s="249"/>
      <c r="Y58" s="249"/>
      <c r="Z58" s="249"/>
      <c r="AA58" s="254"/>
      <c r="AB58" s="254"/>
    </row>
    <row r="59" spans="1:28" ht="12.75">
      <c r="A59" s="249"/>
      <c r="B59" s="254"/>
      <c r="C59" s="254"/>
      <c r="D59" s="254"/>
      <c r="E59" s="249"/>
      <c r="F59" s="249"/>
      <c r="G59" s="249"/>
      <c r="H59" s="249"/>
      <c r="I59" s="249"/>
      <c r="J59" s="249"/>
      <c r="K59" s="249"/>
      <c r="L59" s="249"/>
      <c r="M59" s="249"/>
      <c r="N59" s="249"/>
      <c r="O59" s="249"/>
      <c r="P59" s="249"/>
      <c r="Q59" s="249"/>
      <c r="R59" s="254"/>
      <c r="S59" s="254"/>
      <c r="T59" s="254"/>
      <c r="U59" s="254"/>
      <c r="V59" s="249"/>
      <c r="W59" s="249"/>
      <c r="X59" s="249"/>
      <c r="Y59" s="249"/>
      <c r="Z59" s="249"/>
      <c r="AA59" s="254"/>
      <c r="AB59" s="254"/>
    </row>
    <row r="60" spans="1:28" ht="12.75">
      <c r="A60" s="249"/>
      <c r="B60" s="254"/>
      <c r="C60" s="254"/>
      <c r="D60" s="254"/>
      <c r="E60" s="249"/>
      <c r="F60" s="249"/>
      <c r="G60" s="249"/>
      <c r="H60" s="249"/>
      <c r="I60" s="249"/>
      <c r="J60" s="249"/>
      <c r="K60" s="249"/>
      <c r="L60" s="249"/>
      <c r="M60" s="249"/>
      <c r="N60" s="249"/>
      <c r="O60" s="249"/>
      <c r="P60" s="249"/>
      <c r="Q60" s="249"/>
      <c r="R60" s="249"/>
      <c r="S60" s="249"/>
      <c r="T60" s="249"/>
      <c r="U60" s="249"/>
      <c r="V60" s="249"/>
      <c r="W60" s="249"/>
      <c r="X60" s="249"/>
      <c r="Y60" s="249"/>
      <c r="Z60" s="249"/>
      <c r="AA60" s="254"/>
      <c r="AB60" s="254"/>
    </row>
    <row r="61" spans="1:28" ht="12.75">
      <c r="A61" s="249"/>
      <c r="B61" s="254"/>
      <c r="C61" s="254"/>
      <c r="D61" s="254"/>
      <c r="E61" s="249"/>
      <c r="F61" s="249"/>
      <c r="G61" s="249"/>
      <c r="H61" s="249"/>
      <c r="I61" s="249"/>
      <c r="J61" s="249"/>
      <c r="K61" s="249"/>
      <c r="L61" s="249"/>
      <c r="M61" s="249"/>
      <c r="N61" s="249"/>
      <c r="O61" s="249"/>
      <c r="P61" s="249"/>
      <c r="Q61" s="249"/>
      <c r="R61" s="249"/>
      <c r="S61" s="249"/>
      <c r="T61" s="249"/>
      <c r="U61" s="249"/>
      <c r="V61" s="249"/>
      <c r="W61" s="249"/>
      <c r="X61" s="249"/>
      <c r="Y61" s="249"/>
      <c r="Z61" s="249"/>
      <c r="AA61" s="254"/>
      <c r="AB61" s="254"/>
    </row>
    <row r="62" spans="1:28" ht="12.75">
      <c r="A62" s="249"/>
      <c r="B62" s="254"/>
      <c r="C62" s="254"/>
      <c r="D62" s="254"/>
      <c r="E62" s="249"/>
      <c r="F62" s="249"/>
      <c r="G62" s="249"/>
      <c r="H62" s="249"/>
      <c r="I62" s="249"/>
      <c r="J62" s="249"/>
      <c r="K62" s="249"/>
      <c r="L62" s="249"/>
      <c r="M62" s="249"/>
      <c r="N62" s="249"/>
      <c r="O62" s="249"/>
      <c r="P62" s="249"/>
      <c r="Q62" s="249"/>
      <c r="R62" s="249"/>
      <c r="S62" s="249"/>
      <c r="T62" s="249"/>
      <c r="U62" s="249"/>
      <c r="V62" s="249"/>
      <c r="W62" s="249"/>
      <c r="X62" s="249"/>
      <c r="Y62" s="249"/>
      <c r="Z62" s="249"/>
      <c r="AA62" s="254"/>
      <c r="AB62" s="254"/>
    </row>
    <row r="63" spans="1:28" ht="12.75">
      <c r="A63" s="249"/>
      <c r="B63" s="254"/>
      <c r="C63" s="254"/>
      <c r="D63" s="254"/>
      <c r="E63" s="249"/>
      <c r="F63" s="249"/>
      <c r="G63" s="249"/>
      <c r="H63" s="249"/>
      <c r="I63" s="249"/>
      <c r="J63" s="249"/>
      <c r="K63" s="249"/>
      <c r="L63" s="249"/>
      <c r="M63" s="249"/>
      <c r="N63" s="249"/>
      <c r="O63" s="249"/>
      <c r="P63" s="249"/>
      <c r="Q63" s="249"/>
      <c r="R63" s="249"/>
      <c r="S63" s="249"/>
      <c r="T63" s="249"/>
      <c r="U63" s="249"/>
      <c r="V63" s="249"/>
      <c r="W63" s="249"/>
      <c r="X63" s="249"/>
      <c r="Y63" s="249"/>
      <c r="Z63" s="249"/>
      <c r="AA63" s="254"/>
      <c r="AB63" s="254"/>
    </row>
    <row r="64" spans="1:28" ht="12.75">
      <c r="A64" s="249"/>
      <c r="B64" s="254"/>
      <c r="C64" s="254"/>
      <c r="D64" s="254"/>
      <c r="E64" s="249"/>
      <c r="F64" s="249"/>
      <c r="G64" s="249"/>
      <c r="H64" s="249"/>
      <c r="I64" s="249"/>
      <c r="J64" s="249"/>
      <c r="K64" s="249"/>
      <c r="L64" s="249"/>
      <c r="M64" s="249"/>
      <c r="N64" s="249"/>
      <c r="O64" s="249"/>
      <c r="P64" s="249"/>
      <c r="Q64" s="249"/>
      <c r="R64" s="249"/>
      <c r="S64" s="249"/>
      <c r="T64" s="249"/>
      <c r="U64" s="249"/>
      <c r="V64" s="249"/>
      <c r="W64" s="249"/>
      <c r="X64" s="249"/>
      <c r="Y64" s="249"/>
      <c r="Z64" s="249"/>
      <c r="AA64" s="254"/>
      <c r="AB64" s="254"/>
    </row>
    <row r="65" spans="1:28" ht="12.75">
      <c r="A65" s="249"/>
      <c r="B65" s="254"/>
      <c r="C65" s="254"/>
      <c r="D65" s="254"/>
      <c r="E65" s="249"/>
      <c r="F65" s="249"/>
      <c r="G65" s="249"/>
      <c r="H65" s="249"/>
      <c r="I65" s="249"/>
      <c r="J65" s="249"/>
      <c r="K65" s="249"/>
      <c r="L65" s="249"/>
      <c r="M65" s="249"/>
      <c r="N65" s="249"/>
      <c r="O65" s="249"/>
      <c r="P65" s="249"/>
      <c r="Q65" s="249"/>
      <c r="R65" s="249"/>
      <c r="S65" s="249"/>
      <c r="T65" s="249"/>
      <c r="U65" s="249"/>
      <c r="V65" s="249"/>
      <c r="W65" s="249"/>
      <c r="X65" s="249"/>
      <c r="Y65" s="249"/>
      <c r="Z65" s="249"/>
      <c r="AA65" s="254"/>
      <c r="AB65" s="254"/>
    </row>
    <row r="66" spans="1:28" ht="12.75">
      <c r="A66" s="249"/>
      <c r="B66" s="254"/>
      <c r="C66" s="254"/>
      <c r="D66" s="254"/>
      <c r="E66" s="249"/>
      <c r="F66" s="249"/>
      <c r="G66" s="249"/>
      <c r="H66" s="249"/>
      <c r="I66" s="249"/>
      <c r="J66" s="249"/>
      <c r="K66" s="249"/>
      <c r="L66" s="249"/>
      <c r="M66" s="249"/>
      <c r="N66" s="249"/>
      <c r="O66" s="249"/>
      <c r="P66" s="249"/>
      <c r="Q66" s="249"/>
      <c r="R66" s="249"/>
      <c r="S66" s="249"/>
      <c r="T66" s="249"/>
      <c r="U66" s="249"/>
      <c r="V66" s="249"/>
      <c r="W66" s="249"/>
      <c r="X66" s="249"/>
      <c r="Y66" s="249"/>
      <c r="Z66" s="249"/>
      <c r="AA66" s="254"/>
      <c r="AB66" s="254"/>
    </row>
    <row r="67" spans="1:28" ht="12.75">
      <c r="A67" s="249"/>
      <c r="B67" s="254"/>
      <c r="C67" s="254"/>
      <c r="D67" s="254"/>
      <c r="E67" s="249"/>
      <c r="F67" s="249"/>
      <c r="G67" s="249"/>
      <c r="H67" s="249"/>
      <c r="I67" s="249"/>
      <c r="J67" s="249"/>
      <c r="K67" s="249"/>
      <c r="L67" s="249"/>
      <c r="M67" s="249"/>
      <c r="N67" s="249"/>
      <c r="O67" s="249"/>
      <c r="P67" s="249"/>
      <c r="Q67" s="249"/>
      <c r="R67" s="249"/>
      <c r="S67" s="249"/>
      <c r="T67" s="249"/>
      <c r="U67" s="249"/>
      <c r="V67" s="249"/>
      <c r="W67" s="249"/>
      <c r="X67" s="249"/>
      <c r="Y67" s="249"/>
      <c r="Z67" s="249"/>
      <c r="AA67" s="254"/>
      <c r="AB67" s="254"/>
    </row>
    <row r="68" spans="1:28" ht="12.75">
      <c r="A68" s="249"/>
      <c r="B68" s="254"/>
      <c r="C68" s="254"/>
      <c r="D68" s="254"/>
      <c r="E68" s="249"/>
      <c r="F68" s="249"/>
      <c r="G68" s="249"/>
      <c r="H68" s="249"/>
      <c r="I68" s="249"/>
      <c r="J68" s="249"/>
      <c r="K68" s="249"/>
      <c r="L68" s="249"/>
      <c r="M68" s="249"/>
      <c r="N68" s="249"/>
      <c r="O68" s="249"/>
      <c r="P68" s="249"/>
      <c r="Q68" s="249"/>
      <c r="R68" s="249"/>
      <c r="S68" s="249"/>
      <c r="T68" s="249"/>
      <c r="U68" s="249"/>
      <c r="V68" s="249"/>
      <c r="W68" s="249"/>
      <c r="X68" s="249"/>
      <c r="Y68" s="249"/>
      <c r="Z68" s="249"/>
      <c r="AA68" s="254"/>
      <c r="AB68" s="254"/>
    </row>
    <row r="69" spans="1:28" ht="12.75">
      <c r="A69" s="249"/>
      <c r="B69" s="254"/>
      <c r="C69" s="254"/>
      <c r="D69" s="254"/>
      <c r="E69" s="249"/>
      <c r="F69" s="249"/>
      <c r="G69" s="249"/>
      <c r="H69" s="249"/>
      <c r="I69" s="249"/>
      <c r="J69" s="249"/>
      <c r="K69" s="249"/>
      <c r="L69" s="249"/>
      <c r="M69" s="249"/>
      <c r="N69" s="249"/>
      <c r="O69" s="249"/>
      <c r="P69" s="249"/>
      <c r="Q69" s="249"/>
      <c r="R69" s="249"/>
      <c r="S69" s="249"/>
      <c r="T69" s="249"/>
      <c r="U69" s="249"/>
      <c r="V69" s="249"/>
      <c r="W69" s="249"/>
      <c r="X69" s="249"/>
      <c r="Y69" s="249"/>
      <c r="Z69" s="249"/>
      <c r="AA69" s="254"/>
      <c r="AB69" s="254"/>
    </row>
    <row r="70" spans="1:28" ht="12.75">
      <c r="A70" s="249"/>
      <c r="B70" s="254"/>
      <c r="C70" s="254"/>
      <c r="D70" s="254"/>
      <c r="E70" s="249"/>
      <c r="F70" s="249"/>
      <c r="G70" s="249"/>
      <c r="H70" s="249"/>
      <c r="I70" s="249"/>
      <c r="J70" s="249"/>
      <c r="K70" s="249"/>
      <c r="L70" s="249"/>
      <c r="M70" s="249"/>
      <c r="N70" s="249"/>
      <c r="O70" s="249"/>
      <c r="P70" s="249"/>
      <c r="Q70" s="249"/>
      <c r="R70" s="249"/>
      <c r="S70" s="249"/>
      <c r="T70" s="249"/>
      <c r="U70" s="249"/>
      <c r="V70" s="249"/>
      <c r="W70" s="249"/>
      <c r="X70" s="249"/>
      <c r="Y70" s="249"/>
      <c r="Z70" s="249"/>
      <c r="AA70" s="254"/>
      <c r="AB70" s="254"/>
    </row>
    <row r="71" spans="1:28" ht="12.75">
      <c r="A71" s="249"/>
      <c r="B71" s="254"/>
      <c r="C71" s="254"/>
      <c r="D71" s="254"/>
      <c r="E71" s="249"/>
      <c r="F71" s="249"/>
      <c r="G71" s="249"/>
      <c r="H71" s="249"/>
      <c r="I71" s="249"/>
      <c r="J71" s="249"/>
      <c r="K71" s="249"/>
      <c r="L71" s="249"/>
      <c r="M71" s="249"/>
      <c r="N71" s="249"/>
      <c r="O71" s="249"/>
      <c r="P71" s="249"/>
      <c r="Q71" s="249"/>
      <c r="R71" s="249"/>
      <c r="S71" s="249"/>
      <c r="T71" s="249"/>
      <c r="U71" s="249"/>
      <c r="V71" s="249"/>
      <c r="W71" s="249"/>
      <c r="X71" s="249"/>
      <c r="Y71" s="249"/>
      <c r="Z71" s="249"/>
      <c r="AA71" s="254"/>
      <c r="AB71" s="254"/>
    </row>
    <row r="72" spans="1:28" ht="12.75">
      <c r="A72" s="249"/>
      <c r="B72" s="254"/>
      <c r="C72" s="254"/>
      <c r="D72" s="254"/>
      <c r="E72" s="249"/>
      <c r="F72" s="249"/>
      <c r="G72" s="249"/>
      <c r="H72" s="249"/>
      <c r="I72" s="249"/>
      <c r="J72" s="249"/>
      <c r="K72" s="249"/>
      <c r="L72" s="249"/>
      <c r="M72" s="249"/>
      <c r="N72" s="249"/>
      <c r="O72" s="249"/>
      <c r="P72" s="249"/>
      <c r="Q72" s="249"/>
      <c r="R72" s="249"/>
      <c r="S72" s="249"/>
      <c r="T72" s="249"/>
      <c r="U72" s="249"/>
      <c r="V72" s="249"/>
      <c r="W72" s="249"/>
      <c r="X72" s="249"/>
      <c r="Y72" s="249"/>
      <c r="Z72" s="249"/>
      <c r="AA72" s="254"/>
      <c r="AB72" s="254"/>
    </row>
    <row r="73" spans="1:28" ht="12.75">
      <c r="A73" s="249"/>
      <c r="B73" s="254"/>
      <c r="C73" s="254"/>
      <c r="D73" s="254"/>
      <c r="E73" s="249"/>
      <c r="F73" s="249"/>
      <c r="G73" s="249"/>
      <c r="H73" s="249"/>
      <c r="I73" s="249"/>
      <c r="J73" s="249"/>
      <c r="K73" s="249"/>
      <c r="L73" s="249"/>
      <c r="M73" s="249"/>
      <c r="N73" s="249"/>
      <c r="O73" s="249"/>
      <c r="P73" s="249"/>
      <c r="Q73" s="249"/>
      <c r="R73" s="249"/>
      <c r="S73" s="249"/>
      <c r="T73" s="249"/>
      <c r="U73" s="249"/>
      <c r="V73" s="249"/>
      <c r="W73" s="249"/>
      <c r="X73" s="249"/>
      <c r="Y73" s="249"/>
      <c r="Z73" s="249"/>
      <c r="AA73" s="254"/>
      <c r="AB73" s="254"/>
    </row>
  </sheetData>
  <sheetProtection password="C651" sheet="1" objects="1" scenarios="1" selectLockedCells="1"/>
  <mergeCells count="13">
    <mergeCell ref="B36:H36"/>
    <mergeCell ref="J36:P36"/>
    <mergeCell ref="B44:H44"/>
    <mergeCell ref="J44:P44"/>
    <mergeCell ref="B18:H18"/>
    <mergeCell ref="J18:P18"/>
    <mergeCell ref="B27:H27"/>
    <mergeCell ref="J27:P27"/>
    <mergeCell ref="B1:P1"/>
    <mergeCell ref="B2:H2"/>
    <mergeCell ref="J2:P2"/>
    <mergeCell ref="B10:H10"/>
    <mergeCell ref="J10:P10"/>
  </mergeCells>
  <printOptions/>
  <pageMargins left="0.75" right="0.75" top="1" bottom="1" header="0.5" footer="0.5"/>
  <pageSetup blackAndWhite="1"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Foglio15">
    <tabColor indexed="14"/>
  </sheetPr>
  <dimension ref="A1:AI101"/>
  <sheetViews>
    <sheetView showRowColHeaders="0" zoomScale="250" zoomScaleNormal="250" workbookViewId="0" topLeftCell="AB1">
      <selection activeCell="AC7" sqref="AC7"/>
    </sheetView>
  </sheetViews>
  <sheetFormatPr defaultColWidth="9.140625" defaultRowHeight="12.75"/>
  <cols>
    <col min="1" max="1" width="3.7109375" style="17" hidden="1" customWidth="1"/>
    <col min="2" max="6" width="0" style="18" hidden="1" customWidth="1"/>
    <col min="7" max="7" width="2.7109375" style="17" hidden="1" customWidth="1"/>
    <col min="8" max="8" width="3.7109375" style="17" hidden="1" customWidth="1"/>
    <col min="9" max="13" width="0" style="17" hidden="1" customWidth="1"/>
    <col min="14" max="14" width="2.7109375" style="17" hidden="1" customWidth="1"/>
    <col min="15" max="15" width="3.7109375" style="17" hidden="1" customWidth="1"/>
    <col min="16" max="20" width="0" style="17" hidden="1" customWidth="1"/>
    <col min="21" max="21" width="2.7109375" style="17" hidden="1" customWidth="1"/>
    <col min="22" max="22" width="3.7109375" style="17" hidden="1" customWidth="1"/>
    <col min="23" max="27" width="0" style="17" hidden="1" customWidth="1"/>
    <col min="28" max="38" width="9.140625" style="17" customWidth="1"/>
  </cols>
  <sheetData>
    <row r="1" spans="2:35" ht="13.5" thickBot="1">
      <c r="B1" s="481" t="s">
        <v>29</v>
      </c>
      <c r="C1" s="481"/>
      <c r="D1" s="481"/>
      <c r="E1" s="481"/>
      <c r="F1" s="481"/>
      <c r="I1" s="481" t="s">
        <v>38</v>
      </c>
      <c r="J1" s="481"/>
      <c r="K1" s="481"/>
      <c r="L1" s="481"/>
      <c r="M1" s="481"/>
      <c r="P1" s="481" t="s">
        <v>39</v>
      </c>
      <c r="Q1" s="481"/>
      <c r="R1" s="481"/>
      <c r="S1" s="481"/>
      <c r="T1" s="481"/>
      <c r="W1" s="481" t="s">
        <v>40</v>
      </c>
      <c r="X1" s="481"/>
      <c r="Y1" s="481"/>
      <c r="Z1" s="481"/>
      <c r="AA1" s="481"/>
      <c r="AB1" s="77"/>
      <c r="AC1" s="77"/>
      <c r="AD1" s="77"/>
      <c r="AE1" s="77"/>
      <c r="AF1" s="77"/>
      <c r="AG1" s="77"/>
      <c r="AH1" s="77"/>
      <c r="AI1" s="77"/>
    </row>
    <row r="2" spans="2:35" ht="12.75" customHeight="1">
      <c r="B2" s="37">
        <v>2006</v>
      </c>
      <c r="C2" s="38">
        <v>2007</v>
      </c>
      <c r="D2" s="38">
        <v>2008</v>
      </c>
      <c r="E2" s="38">
        <v>2009</v>
      </c>
      <c r="F2" s="39">
        <v>2010</v>
      </c>
      <c r="I2" s="37">
        <v>2006</v>
      </c>
      <c r="J2" s="38">
        <v>2007</v>
      </c>
      <c r="K2" s="38">
        <v>2008</v>
      </c>
      <c r="L2" s="38">
        <v>2009</v>
      </c>
      <c r="M2" s="39">
        <v>2010</v>
      </c>
      <c r="P2" s="37">
        <v>2006</v>
      </c>
      <c r="Q2" s="38">
        <v>2007</v>
      </c>
      <c r="R2" s="38">
        <v>2008</v>
      </c>
      <c r="S2" s="38">
        <v>2009</v>
      </c>
      <c r="T2" s="39">
        <v>2010</v>
      </c>
      <c r="W2" s="37">
        <v>2006</v>
      </c>
      <c r="X2" s="38">
        <v>2007</v>
      </c>
      <c r="Y2" s="38">
        <v>2008</v>
      </c>
      <c r="Z2" s="38">
        <v>2009</v>
      </c>
      <c r="AA2" s="39">
        <v>2010</v>
      </c>
      <c r="AB2" s="77"/>
      <c r="AC2" s="482" t="s">
        <v>89</v>
      </c>
      <c r="AD2" s="483"/>
      <c r="AE2" s="483"/>
      <c r="AF2" s="484"/>
      <c r="AG2" s="129"/>
      <c r="AH2" s="77"/>
      <c r="AI2" s="77"/>
    </row>
    <row r="3" spans="1:35" ht="12.75">
      <c r="A3" s="17">
        <v>1</v>
      </c>
      <c r="B3" s="40" t="s">
        <v>37</v>
      </c>
      <c r="C3" s="41" t="s">
        <v>31</v>
      </c>
      <c r="D3" s="41" t="s">
        <v>32</v>
      </c>
      <c r="E3" s="41" t="s">
        <v>34</v>
      </c>
      <c r="F3" s="41" t="s">
        <v>35</v>
      </c>
      <c r="H3" s="17">
        <v>1</v>
      </c>
      <c r="I3" s="40" t="s">
        <v>33</v>
      </c>
      <c r="J3" s="41" t="s">
        <v>34</v>
      </c>
      <c r="K3" s="41" t="s">
        <v>35</v>
      </c>
      <c r="L3" s="41" t="s">
        <v>37</v>
      </c>
      <c r="M3" s="41" t="s">
        <v>31</v>
      </c>
      <c r="O3" s="17">
        <v>1</v>
      </c>
      <c r="P3" s="40" t="s">
        <v>33</v>
      </c>
      <c r="Q3" s="41" t="s">
        <v>34</v>
      </c>
      <c r="R3" s="41" t="s">
        <v>36</v>
      </c>
      <c r="S3" s="41" t="s">
        <v>37</v>
      </c>
      <c r="T3" s="41" t="s">
        <v>31</v>
      </c>
      <c r="V3" s="17">
        <v>1</v>
      </c>
      <c r="W3" s="40" t="s">
        <v>36</v>
      </c>
      <c r="X3" s="41" t="s">
        <v>37</v>
      </c>
      <c r="Y3" s="41" t="s">
        <v>32</v>
      </c>
      <c r="Z3" s="41" t="s">
        <v>33</v>
      </c>
      <c r="AA3" s="41" t="s">
        <v>34</v>
      </c>
      <c r="AB3" s="77"/>
      <c r="AC3" s="485"/>
      <c r="AD3" s="486"/>
      <c r="AE3" s="486"/>
      <c r="AF3" s="487"/>
      <c r="AG3" s="129"/>
      <c r="AH3" s="77"/>
      <c r="AI3" s="77"/>
    </row>
    <row r="4" spans="1:35" ht="12.75">
      <c r="A4" s="17">
        <v>2</v>
      </c>
      <c r="B4" s="40" t="s">
        <v>31</v>
      </c>
      <c r="C4" s="41" t="s">
        <v>32</v>
      </c>
      <c r="D4" s="41" t="s">
        <v>33</v>
      </c>
      <c r="E4" s="41" t="s">
        <v>35</v>
      </c>
      <c r="F4" s="41" t="s">
        <v>36</v>
      </c>
      <c r="H4" s="17">
        <v>2</v>
      </c>
      <c r="I4" s="40" t="s">
        <v>34</v>
      </c>
      <c r="J4" s="41" t="s">
        <v>35</v>
      </c>
      <c r="K4" s="41" t="s">
        <v>36</v>
      </c>
      <c r="L4" s="41" t="s">
        <v>31</v>
      </c>
      <c r="M4" s="41" t="s">
        <v>32</v>
      </c>
      <c r="O4" s="17">
        <v>2</v>
      </c>
      <c r="P4" s="40" t="s">
        <v>34</v>
      </c>
      <c r="Q4" s="41" t="s">
        <v>35</v>
      </c>
      <c r="R4" s="41" t="s">
        <v>37</v>
      </c>
      <c r="S4" s="41" t="s">
        <v>31</v>
      </c>
      <c r="T4" s="41" t="s">
        <v>32</v>
      </c>
      <c r="V4" s="17">
        <v>2</v>
      </c>
      <c r="W4" s="40" t="s">
        <v>37</v>
      </c>
      <c r="X4" s="41" t="s">
        <v>31</v>
      </c>
      <c r="Y4" s="41" t="s">
        <v>33</v>
      </c>
      <c r="Z4" s="41" t="s">
        <v>34</v>
      </c>
      <c r="AA4" s="41" t="s">
        <v>35</v>
      </c>
      <c r="AB4" s="77"/>
      <c r="AC4" s="485"/>
      <c r="AD4" s="486"/>
      <c r="AE4" s="486"/>
      <c r="AF4" s="487"/>
      <c r="AG4" s="77"/>
      <c r="AH4" s="77"/>
      <c r="AI4" s="77"/>
    </row>
    <row r="5" spans="1:35" ht="13.5" thickBot="1">
      <c r="A5" s="17">
        <v>3</v>
      </c>
      <c r="B5" s="40" t="s">
        <v>32</v>
      </c>
      <c r="C5" s="41" t="s">
        <v>33</v>
      </c>
      <c r="D5" s="41" t="s">
        <v>34</v>
      </c>
      <c r="E5" s="41" t="s">
        <v>36</v>
      </c>
      <c r="F5" s="41" t="s">
        <v>37</v>
      </c>
      <c r="H5" s="17">
        <v>3</v>
      </c>
      <c r="I5" s="40" t="s">
        <v>35</v>
      </c>
      <c r="J5" s="41" t="s">
        <v>36</v>
      </c>
      <c r="K5" s="41" t="s">
        <v>37</v>
      </c>
      <c r="L5" s="41" t="s">
        <v>32</v>
      </c>
      <c r="M5" s="41" t="s">
        <v>33</v>
      </c>
      <c r="O5" s="17">
        <v>3</v>
      </c>
      <c r="P5" s="40" t="s">
        <v>35</v>
      </c>
      <c r="Q5" s="41" t="s">
        <v>36</v>
      </c>
      <c r="R5" s="41" t="s">
        <v>31</v>
      </c>
      <c r="S5" s="41" t="s">
        <v>32</v>
      </c>
      <c r="T5" s="41" t="s">
        <v>33</v>
      </c>
      <c r="V5" s="17">
        <v>3</v>
      </c>
      <c r="W5" s="40" t="s">
        <v>31</v>
      </c>
      <c r="X5" s="41" t="s">
        <v>32</v>
      </c>
      <c r="Y5" s="41" t="s">
        <v>34</v>
      </c>
      <c r="Z5" s="41" t="s">
        <v>35</v>
      </c>
      <c r="AA5" s="41" t="s">
        <v>36</v>
      </c>
      <c r="AB5" s="77"/>
      <c r="AC5" s="488"/>
      <c r="AD5" s="489"/>
      <c r="AE5" s="489"/>
      <c r="AF5" s="490"/>
      <c r="AG5" s="77"/>
      <c r="AH5" s="77"/>
      <c r="AI5" s="77"/>
    </row>
    <row r="6" spans="1:35" ht="12.75">
      <c r="A6" s="17">
        <v>4</v>
      </c>
      <c r="B6" s="40" t="s">
        <v>33</v>
      </c>
      <c r="C6" s="41" t="s">
        <v>34</v>
      </c>
      <c r="D6" s="41" t="s">
        <v>35</v>
      </c>
      <c r="E6" s="41" t="s">
        <v>37</v>
      </c>
      <c r="F6" s="41" t="s">
        <v>31</v>
      </c>
      <c r="H6" s="17">
        <v>4</v>
      </c>
      <c r="I6" s="40" t="s">
        <v>36</v>
      </c>
      <c r="J6" s="41" t="s">
        <v>37</v>
      </c>
      <c r="K6" s="41" t="s">
        <v>31</v>
      </c>
      <c r="L6" s="41" t="s">
        <v>33</v>
      </c>
      <c r="M6" s="41" t="s">
        <v>34</v>
      </c>
      <c r="O6" s="17">
        <v>4</v>
      </c>
      <c r="P6" s="40" t="s">
        <v>36</v>
      </c>
      <c r="Q6" s="41" t="s">
        <v>37</v>
      </c>
      <c r="R6" s="41" t="s">
        <v>32</v>
      </c>
      <c r="S6" s="41" t="s">
        <v>33</v>
      </c>
      <c r="T6" s="41" t="s">
        <v>34</v>
      </c>
      <c r="V6" s="17">
        <v>4</v>
      </c>
      <c r="W6" s="40" t="s">
        <v>32</v>
      </c>
      <c r="X6" s="41" t="s">
        <v>33</v>
      </c>
      <c r="Y6" s="41" t="s">
        <v>35</v>
      </c>
      <c r="Z6" s="41" t="s">
        <v>36</v>
      </c>
      <c r="AA6" s="41" t="s">
        <v>37</v>
      </c>
      <c r="AB6" s="77"/>
      <c r="AC6" s="77"/>
      <c r="AD6" s="77"/>
      <c r="AE6" s="77"/>
      <c r="AF6" s="77"/>
      <c r="AG6" s="77"/>
      <c r="AH6" s="77"/>
      <c r="AI6" s="77"/>
    </row>
    <row r="7" spans="1:35" ht="12.75">
      <c r="A7" s="17">
        <v>5</v>
      </c>
      <c r="B7" s="40" t="s">
        <v>34</v>
      </c>
      <c r="C7" s="41" t="s">
        <v>35</v>
      </c>
      <c r="D7" s="41" t="s">
        <v>36</v>
      </c>
      <c r="E7" s="41" t="s">
        <v>31</v>
      </c>
      <c r="F7" s="41" t="s">
        <v>32</v>
      </c>
      <c r="H7" s="17">
        <v>5</v>
      </c>
      <c r="I7" s="40" t="s">
        <v>37</v>
      </c>
      <c r="J7" s="41" t="s">
        <v>31</v>
      </c>
      <c r="K7" s="41" t="s">
        <v>32</v>
      </c>
      <c r="L7" s="41" t="s">
        <v>34</v>
      </c>
      <c r="M7" s="41" t="s">
        <v>35</v>
      </c>
      <c r="O7" s="17">
        <v>5</v>
      </c>
      <c r="P7" s="40" t="s">
        <v>37</v>
      </c>
      <c r="Q7" s="41" t="s">
        <v>31</v>
      </c>
      <c r="R7" s="41" t="s">
        <v>33</v>
      </c>
      <c r="S7" s="41" t="s">
        <v>34</v>
      </c>
      <c r="T7" s="41" t="s">
        <v>35</v>
      </c>
      <c r="V7" s="17">
        <v>5</v>
      </c>
      <c r="W7" s="40" t="s">
        <v>33</v>
      </c>
      <c r="X7" s="41" t="s">
        <v>34</v>
      </c>
      <c r="Y7" s="41" t="s">
        <v>36</v>
      </c>
      <c r="Z7" s="41" t="s">
        <v>37</v>
      </c>
      <c r="AA7" s="41" t="s">
        <v>31</v>
      </c>
      <c r="AB7" s="77"/>
      <c r="AC7" s="77"/>
      <c r="AD7" s="77"/>
      <c r="AE7" s="77"/>
      <c r="AF7" s="77"/>
      <c r="AG7" s="77"/>
      <c r="AH7" s="77"/>
      <c r="AI7" s="77"/>
    </row>
    <row r="8" spans="1:35" ht="12.75">
      <c r="A8" s="17">
        <v>6</v>
      </c>
      <c r="B8" s="40" t="s">
        <v>35</v>
      </c>
      <c r="C8" s="41" t="s">
        <v>36</v>
      </c>
      <c r="D8" s="41" t="s">
        <v>37</v>
      </c>
      <c r="E8" s="41" t="s">
        <v>32</v>
      </c>
      <c r="F8" s="41" t="s">
        <v>33</v>
      </c>
      <c r="H8" s="17">
        <v>6</v>
      </c>
      <c r="I8" s="40" t="s">
        <v>31</v>
      </c>
      <c r="J8" s="41" t="s">
        <v>32</v>
      </c>
      <c r="K8" s="41" t="s">
        <v>33</v>
      </c>
      <c r="L8" s="41" t="s">
        <v>35</v>
      </c>
      <c r="M8" s="41" t="s">
        <v>36</v>
      </c>
      <c r="O8" s="17">
        <v>6</v>
      </c>
      <c r="P8" s="40" t="s">
        <v>31</v>
      </c>
      <c r="Q8" s="41" t="s">
        <v>32</v>
      </c>
      <c r="R8" s="41" t="s">
        <v>34</v>
      </c>
      <c r="S8" s="41" t="s">
        <v>35</v>
      </c>
      <c r="T8" s="41" t="s">
        <v>36</v>
      </c>
      <c r="V8" s="17">
        <v>6</v>
      </c>
      <c r="W8" s="40" t="s">
        <v>34</v>
      </c>
      <c r="X8" s="41" t="s">
        <v>35</v>
      </c>
      <c r="Y8" s="41" t="s">
        <v>37</v>
      </c>
      <c r="Z8" s="41" t="s">
        <v>31</v>
      </c>
      <c r="AA8" s="41" t="s">
        <v>32</v>
      </c>
      <c r="AB8" s="77"/>
      <c r="AC8" s="77"/>
      <c r="AD8" s="77"/>
      <c r="AE8" s="77"/>
      <c r="AF8" s="77"/>
      <c r="AG8" s="77"/>
      <c r="AH8" s="77"/>
      <c r="AI8" s="77"/>
    </row>
    <row r="9" spans="1:35" ht="12.75">
      <c r="A9" s="17">
        <v>7</v>
      </c>
      <c r="B9" s="40" t="s">
        <v>36</v>
      </c>
      <c r="C9" s="41" t="s">
        <v>37</v>
      </c>
      <c r="D9" s="41" t="s">
        <v>31</v>
      </c>
      <c r="E9" s="41" t="s">
        <v>33</v>
      </c>
      <c r="F9" s="41" t="s">
        <v>34</v>
      </c>
      <c r="H9" s="17">
        <v>7</v>
      </c>
      <c r="I9" s="40" t="s">
        <v>32</v>
      </c>
      <c r="J9" s="41" t="s">
        <v>33</v>
      </c>
      <c r="K9" s="41" t="s">
        <v>34</v>
      </c>
      <c r="L9" s="41" t="s">
        <v>36</v>
      </c>
      <c r="M9" s="41" t="s">
        <v>37</v>
      </c>
      <c r="O9" s="17">
        <v>7</v>
      </c>
      <c r="P9" s="40" t="s">
        <v>32</v>
      </c>
      <c r="Q9" s="41" t="s">
        <v>33</v>
      </c>
      <c r="R9" s="41" t="s">
        <v>35</v>
      </c>
      <c r="S9" s="41" t="s">
        <v>36</v>
      </c>
      <c r="T9" s="41" t="s">
        <v>37</v>
      </c>
      <c r="V9" s="17">
        <v>7</v>
      </c>
      <c r="W9" s="40" t="s">
        <v>35</v>
      </c>
      <c r="X9" s="41" t="s">
        <v>36</v>
      </c>
      <c r="Y9" s="41" t="s">
        <v>31</v>
      </c>
      <c r="Z9" s="41" t="s">
        <v>32</v>
      </c>
      <c r="AA9" s="41" t="s">
        <v>33</v>
      </c>
      <c r="AB9" s="77"/>
      <c r="AC9" s="77"/>
      <c r="AD9" s="77"/>
      <c r="AE9" s="77"/>
      <c r="AF9" s="77"/>
      <c r="AG9" s="77"/>
      <c r="AH9" s="77"/>
      <c r="AI9" s="77"/>
    </row>
    <row r="10" spans="1:35" ht="12.75">
      <c r="A10" s="17">
        <v>8</v>
      </c>
      <c r="B10" s="40" t="s">
        <v>37</v>
      </c>
      <c r="C10" s="41" t="s">
        <v>31</v>
      </c>
      <c r="D10" s="41" t="s">
        <v>32</v>
      </c>
      <c r="E10" s="41" t="s">
        <v>34</v>
      </c>
      <c r="F10" s="41" t="s">
        <v>35</v>
      </c>
      <c r="H10" s="17">
        <v>8</v>
      </c>
      <c r="I10" s="40" t="s">
        <v>33</v>
      </c>
      <c r="J10" s="41" t="s">
        <v>34</v>
      </c>
      <c r="K10" s="41" t="s">
        <v>35</v>
      </c>
      <c r="L10" s="41" t="s">
        <v>37</v>
      </c>
      <c r="M10" s="41" t="s">
        <v>31</v>
      </c>
      <c r="O10" s="17">
        <v>8</v>
      </c>
      <c r="P10" s="40" t="s">
        <v>33</v>
      </c>
      <c r="Q10" s="41" t="s">
        <v>34</v>
      </c>
      <c r="R10" s="41" t="s">
        <v>36</v>
      </c>
      <c r="S10" s="41" t="s">
        <v>37</v>
      </c>
      <c r="T10" s="41" t="s">
        <v>31</v>
      </c>
      <c r="V10" s="17">
        <v>8</v>
      </c>
      <c r="W10" s="40" t="s">
        <v>36</v>
      </c>
      <c r="X10" s="41" t="s">
        <v>37</v>
      </c>
      <c r="Y10" s="41" t="s">
        <v>32</v>
      </c>
      <c r="Z10" s="41" t="s">
        <v>33</v>
      </c>
      <c r="AA10" s="41" t="s">
        <v>34</v>
      </c>
      <c r="AB10" s="77"/>
      <c r="AC10" s="77"/>
      <c r="AD10" s="77"/>
      <c r="AE10" s="77"/>
      <c r="AF10" s="77"/>
      <c r="AG10" s="77"/>
      <c r="AH10" s="77"/>
      <c r="AI10" s="77"/>
    </row>
    <row r="11" spans="1:35" ht="12.75">
      <c r="A11" s="17">
        <v>9</v>
      </c>
      <c r="B11" s="40" t="s">
        <v>31</v>
      </c>
      <c r="C11" s="41" t="s">
        <v>32</v>
      </c>
      <c r="D11" s="41" t="s">
        <v>33</v>
      </c>
      <c r="E11" s="41" t="s">
        <v>35</v>
      </c>
      <c r="F11" s="41" t="s">
        <v>36</v>
      </c>
      <c r="H11" s="17">
        <v>9</v>
      </c>
      <c r="I11" s="40" t="s">
        <v>34</v>
      </c>
      <c r="J11" s="41" t="s">
        <v>35</v>
      </c>
      <c r="K11" s="41" t="s">
        <v>36</v>
      </c>
      <c r="L11" s="41" t="s">
        <v>31</v>
      </c>
      <c r="M11" s="41" t="s">
        <v>32</v>
      </c>
      <c r="O11" s="17">
        <v>9</v>
      </c>
      <c r="P11" s="40" t="s">
        <v>34</v>
      </c>
      <c r="Q11" s="41" t="s">
        <v>35</v>
      </c>
      <c r="R11" s="41" t="s">
        <v>37</v>
      </c>
      <c r="S11" s="41" t="s">
        <v>31</v>
      </c>
      <c r="T11" s="41" t="s">
        <v>32</v>
      </c>
      <c r="V11" s="17">
        <v>9</v>
      </c>
      <c r="W11" s="40" t="s">
        <v>37</v>
      </c>
      <c r="X11" s="41" t="s">
        <v>31</v>
      </c>
      <c r="Y11" s="41" t="s">
        <v>33</v>
      </c>
      <c r="Z11" s="41" t="s">
        <v>34</v>
      </c>
      <c r="AA11" s="41" t="s">
        <v>35</v>
      </c>
      <c r="AB11" s="77"/>
      <c r="AC11" s="77"/>
      <c r="AD11" s="77"/>
      <c r="AE11" s="77"/>
      <c r="AF11" s="77"/>
      <c r="AG11" s="77"/>
      <c r="AH11" s="77"/>
      <c r="AI11" s="77"/>
    </row>
    <row r="12" spans="1:35" ht="12.75">
      <c r="A12" s="17">
        <v>10</v>
      </c>
      <c r="B12" s="40" t="s">
        <v>32</v>
      </c>
      <c r="C12" s="41" t="s">
        <v>33</v>
      </c>
      <c r="D12" s="41" t="s">
        <v>34</v>
      </c>
      <c r="E12" s="41" t="s">
        <v>36</v>
      </c>
      <c r="F12" s="41" t="s">
        <v>37</v>
      </c>
      <c r="H12" s="17">
        <v>10</v>
      </c>
      <c r="I12" s="40" t="s">
        <v>35</v>
      </c>
      <c r="J12" s="41" t="s">
        <v>36</v>
      </c>
      <c r="K12" s="41" t="s">
        <v>37</v>
      </c>
      <c r="L12" s="41" t="s">
        <v>32</v>
      </c>
      <c r="M12" s="41" t="s">
        <v>33</v>
      </c>
      <c r="O12" s="17">
        <v>10</v>
      </c>
      <c r="P12" s="40" t="s">
        <v>35</v>
      </c>
      <c r="Q12" s="41" t="s">
        <v>36</v>
      </c>
      <c r="R12" s="41" t="s">
        <v>31</v>
      </c>
      <c r="S12" s="41" t="s">
        <v>32</v>
      </c>
      <c r="T12" s="41" t="s">
        <v>33</v>
      </c>
      <c r="V12" s="17">
        <v>10</v>
      </c>
      <c r="W12" s="40" t="s">
        <v>31</v>
      </c>
      <c r="X12" s="41" t="s">
        <v>32</v>
      </c>
      <c r="Y12" s="41" t="s">
        <v>34</v>
      </c>
      <c r="Z12" s="41" t="s">
        <v>35</v>
      </c>
      <c r="AA12" s="41" t="s">
        <v>36</v>
      </c>
      <c r="AB12" s="77"/>
      <c r="AC12" s="77"/>
      <c r="AD12" s="77"/>
      <c r="AE12" s="77"/>
      <c r="AF12" s="77"/>
      <c r="AG12" s="77"/>
      <c r="AH12" s="77"/>
      <c r="AI12" s="77"/>
    </row>
    <row r="13" spans="1:35" ht="12.75">
      <c r="A13" s="17">
        <v>11</v>
      </c>
      <c r="B13" s="40" t="s">
        <v>33</v>
      </c>
      <c r="C13" s="41" t="s">
        <v>34</v>
      </c>
      <c r="D13" s="41" t="s">
        <v>35</v>
      </c>
      <c r="E13" s="41" t="s">
        <v>37</v>
      </c>
      <c r="F13" s="41" t="s">
        <v>31</v>
      </c>
      <c r="H13" s="17">
        <v>11</v>
      </c>
      <c r="I13" s="40" t="s">
        <v>36</v>
      </c>
      <c r="J13" s="41" t="s">
        <v>37</v>
      </c>
      <c r="K13" s="41" t="s">
        <v>31</v>
      </c>
      <c r="L13" s="41" t="s">
        <v>33</v>
      </c>
      <c r="M13" s="41" t="s">
        <v>34</v>
      </c>
      <c r="O13" s="17">
        <v>11</v>
      </c>
      <c r="P13" s="40" t="s">
        <v>36</v>
      </c>
      <c r="Q13" s="41" t="s">
        <v>37</v>
      </c>
      <c r="R13" s="41" t="s">
        <v>32</v>
      </c>
      <c r="S13" s="41" t="s">
        <v>33</v>
      </c>
      <c r="T13" s="41" t="s">
        <v>34</v>
      </c>
      <c r="V13" s="17">
        <v>11</v>
      </c>
      <c r="W13" s="40" t="s">
        <v>32</v>
      </c>
      <c r="X13" s="41" t="s">
        <v>33</v>
      </c>
      <c r="Y13" s="41" t="s">
        <v>35</v>
      </c>
      <c r="Z13" s="41" t="s">
        <v>36</v>
      </c>
      <c r="AA13" s="41" t="s">
        <v>37</v>
      </c>
      <c r="AB13" s="77"/>
      <c r="AC13" s="77"/>
      <c r="AD13" s="77"/>
      <c r="AE13" s="77"/>
      <c r="AF13" s="77"/>
      <c r="AG13" s="77"/>
      <c r="AH13" s="77"/>
      <c r="AI13" s="77"/>
    </row>
    <row r="14" spans="1:35" ht="12.75">
      <c r="A14" s="17">
        <v>12</v>
      </c>
      <c r="B14" s="40" t="s">
        <v>34</v>
      </c>
      <c r="C14" s="41" t="s">
        <v>35</v>
      </c>
      <c r="D14" s="41" t="s">
        <v>36</v>
      </c>
      <c r="E14" s="41" t="s">
        <v>31</v>
      </c>
      <c r="F14" s="41" t="s">
        <v>32</v>
      </c>
      <c r="H14" s="17">
        <v>12</v>
      </c>
      <c r="I14" s="40" t="s">
        <v>37</v>
      </c>
      <c r="J14" s="41" t="s">
        <v>31</v>
      </c>
      <c r="K14" s="41" t="s">
        <v>32</v>
      </c>
      <c r="L14" s="41" t="s">
        <v>34</v>
      </c>
      <c r="M14" s="41" t="s">
        <v>35</v>
      </c>
      <c r="O14" s="17">
        <v>12</v>
      </c>
      <c r="P14" s="40" t="s">
        <v>37</v>
      </c>
      <c r="Q14" s="41" t="s">
        <v>31</v>
      </c>
      <c r="R14" s="41" t="s">
        <v>33</v>
      </c>
      <c r="S14" s="41" t="s">
        <v>34</v>
      </c>
      <c r="T14" s="41" t="s">
        <v>35</v>
      </c>
      <c r="V14" s="17">
        <v>12</v>
      </c>
      <c r="W14" s="40" t="s">
        <v>33</v>
      </c>
      <c r="X14" s="41" t="s">
        <v>34</v>
      </c>
      <c r="Y14" s="41" t="s">
        <v>36</v>
      </c>
      <c r="Z14" s="41" t="s">
        <v>37</v>
      </c>
      <c r="AA14" s="41" t="s">
        <v>31</v>
      </c>
      <c r="AB14" s="77"/>
      <c r="AC14" s="77"/>
      <c r="AD14" s="77"/>
      <c r="AE14" s="77"/>
      <c r="AF14" s="77"/>
      <c r="AG14" s="77"/>
      <c r="AH14" s="77"/>
      <c r="AI14" s="77"/>
    </row>
    <row r="15" spans="1:35" ht="12.75">
      <c r="A15" s="17">
        <v>13</v>
      </c>
      <c r="B15" s="40" t="s">
        <v>35</v>
      </c>
      <c r="C15" s="41" t="s">
        <v>36</v>
      </c>
      <c r="D15" s="41" t="s">
        <v>37</v>
      </c>
      <c r="E15" s="41" t="s">
        <v>32</v>
      </c>
      <c r="F15" s="41" t="s">
        <v>33</v>
      </c>
      <c r="H15" s="17">
        <v>13</v>
      </c>
      <c r="I15" s="40" t="s">
        <v>31</v>
      </c>
      <c r="J15" s="41" t="s">
        <v>32</v>
      </c>
      <c r="K15" s="41" t="s">
        <v>33</v>
      </c>
      <c r="L15" s="41" t="s">
        <v>35</v>
      </c>
      <c r="M15" s="41" t="s">
        <v>36</v>
      </c>
      <c r="O15" s="17">
        <v>13</v>
      </c>
      <c r="P15" s="40" t="s">
        <v>31</v>
      </c>
      <c r="Q15" s="41" t="s">
        <v>32</v>
      </c>
      <c r="R15" s="41" t="s">
        <v>34</v>
      </c>
      <c r="S15" s="41" t="s">
        <v>35</v>
      </c>
      <c r="T15" s="41" t="s">
        <v>36</v>
      </c>
      <c r="V15" s="17">
        <v>13</v>
      </c>
      <c r="W15" s="40" t="s">
        <v>34</v>
      </c>
      <c r="X15" s="41" t="s">
        <v>35</v>
      </c>
      <c r="Y15" s="41" t="s">
        <v>37</v>
      </c>
      <c r="Z15" s="41" t="s">
        <v>31</v>
      </c>
      <c r="AA15" s="41" t="s">
        <v>32</v>
      </c>
      <c r="AB15" s="77"/>
      <c r="AC15" s="77"/>
      <c r="AD15" s="77"/>
      <c r="AE15" s="77"/>
      <c r="AF15" s="77"/>
      <c r="AG15" s="77"/>
      <c r="AH15" s="77"/>
      <c r="AI15" s="77"/>
    </row>
    <row r="16" spans="1:35" ht="12.75">
      <c r="A16" s="17">
        <v>14</v>
      </c>
      <c r="B16" s="40" t="s">
        <v>36</v>
      </c>
      <c r="C16" s="41" t="s">
        <v>37</v>
      </c>
      <c r="D16" s="41" t="s">
        <v>31</v>
      </c>
      <c r="E16" s="41" t="s">
        <v>33</v>
      </c>
      <c r="F16" s="41" t="s">
        <v>34</v>
      </c>
      <c r="H16" s="17">
        <v>14</v>
      </c>
      <c r="I16" s="40" t="s">
        <v>32</v>
      </c>
      <c r="J16" s="41" t="s">
        <v>33</v>
      </c>
      <c r="K16" s="41" t="s">
        <v>34</v>
      </c>
      <c r="L16" s="41" t="s">
        <v>36</v>
      </c>
      <c r="M16" s="41" t="s">
        <v>37</v>
      </c>
      <c r="O16" s="17">
        <v>14</v>
      </c>
      <c r="P16" s="40" t="s">
        <v>32</v>
      </c>
      <c r="Q16" s="41" t="s">
        <v>33</v>
      </c>
      <c r="R16" s="41" t="s">
        <v>35</v>
      </c>
      <c r="S16" s="41" t="s">
        <v>36</v>
      </c>
      <c r="T16" s="41" t="s">
        <v>37</v>
      </c>
      <c r="V16" s="17">
        <v>14</v>
      </c>
      <c r="W16" s="40" t="s">
        <v>35</v>
      </c>
      <c r="X16" s="41" t="s">
        <v>36</v>
      </c>
      <c r="Y16" s="41" t="s">
        <v>31</v>
      </c>
      <c r="Z16" s="41" t="s">
        <v>32</v>
      </c>
      <c r="AA16" s="41" t="s">
        <v>33</v>
      </c>
      <c r="AB16" s="77"/>
      <c r="AC16" s="77"/>
      <c r="AD16" s="77"/>
      <c r="AE16" s="77"/>
      <c r="AF16" s="77"/>
      <c r="AG16" s="77"/>
      <c r="AH16" s="77"/>
      <c r="AI16" s="77"/>
    </row>
    <row r="17" spans="1:35" ht="12.75">
      <c r="A17" s="17">
        <v>15</v>
      </c>
      <c r="B17" s="40" t="s">
        <v>37</v>
      </c>
      <c r="C17" s="41" t="s">
        <v>31</v>
      </c>
      <c r="D17" s="41" t="s">
        <v>32</v>
      </c>
      <c r="E17" s="41" t="s">
        <v>34</v>
      </c>
      <c r="F17" s="41" t="s">
        <v>35</v>
      </c>
      <c r="H17" s="17">
        <v>15</v>
      </c>
      <c r="I17" s="40" t="s">
        <v>33</v>
      </c>
      <c r="J17" s="41" t="s">
        <v>34</v>
      </c>
      <c r="K17" s="41" t="s">
        <v>35</v>
      </c>
      <c r="L17" s="41" t="s">
        <v>37</v>
      </c>
      <c r="M17" s="41" t="s">
        <v>31</v>
      </c>
      <c r="O17" s="17">
        <v>15</v>
      </c>
      <c r="P17" s="40" t="s">
        <v>33</v>
      </c>
      <c r="Q17" s="41" t="s">
        <v>34</v>
      </c>
      <c r="R17" s="41" t="s">
        <v>36</v>
      </c>
      <c r="S17" s="41" t="s">
        <v>37</v>
      </c>
      <c r="T17" s="41" t="s">
        <v>31</v>
      </c>
      <c r="V17" s="17">
        <v>15</v>
      </c>
      <c r="W17" s="40" t="s">
        <v>36</v>
      </c>
      <c r="X17" s="41" t="s">
        <v>37</v>
      </c>
      <c r="Y17" s="41" t="s">
        <v>32</v>
      </c>
      <c r="Z17" s="41" t="s">
        <v>33</v>
      </c>
      <c r="AA17" s="41" t="s">
        <v>34</v>
      </c>
      <c r="AB17" s="77"/>
      <c r="AC17" s="77"/>
      <c r="AD17" s="77"/>
      <c r="AE17" s="77"/>
      <c r="AF17" s="77"/>
      <c r="AG17" s="77"/>
      <c r="AH17" s="77"/>
      <c r="AI17" s="77"/>
    </row>
    <row r="18" spans="1:35" ht="12.75">
      <c r="A18" s="17">
        <v>16</v>
      </c>
      <c r="B18" s="40" t="s">
        <v>31</v>
      </c>
      <c r="C18" s="41" t="s">
        <v>32</v>
      </c>
      <c r="D18" s="41" t="s">
        <v>33</v>
      </c>
      <c r="E18" s="41" t="s">
        <v>35</v>
      </c>
      <c r="F18" s="41" t="s">
        <v>36</v>
      </c>
      <c r="H18" s="17">
        <v>16</v>
      </c>
      <c r="I18" s="40" t="s">
        <v>34</v>
      </c>
      <c r="J18" s="41" t="s">
        <v>35</v>
      </c>
      <c r="K18" s="41" t="s">
        <v>36</v>
      </c>
      <c r="L18" s="41" t="s">
        <v>31</v>
      </c>
      <c r="M18" s="41" t="s">
        <v>32</v>
      </c>
      <c r="O18" s="17">
        <v>16</v>
      </c>
      <c r="P18" s="40" t="s">
        <v>34</v>
      </c>
      <c r="Q18" s="41" t="s">
        <v>35</v>
      </c>
      <c r="R18" s="41" t="s">
        <v>37</v>
      </c>
      <c r="S18" s="41" t="s">
        <v>31</v>
      </c>
      <c r="T18" s="41" t="s">
        <v>32</v>
      </c>
      <c r="V18" s="17">
        <v>16</v>
      </c>
      <c r="W18" s="40" t="s">
        <v>37</v>
      </c>
      <c r="X18" s="41" t="s">
        <v>31</v>
      </c>
      <c r="Y18" s="41" t="s">
        <v>33</v>
      </c>
      <c r="Z18" s="41" t="s">
        <v>34</v>
      </c>
      <c r="AA18" s="41" t="s">
        <v>35</v>
      </c>
      <c r="AB18" s="77"/>
      <c r="AC18" s="77"/>
      <c r="AD18" s="77"/>
      <c r="AE18" s="77"/>
      <c r="AF18" s="77"/>
      <c r="AG18" s="77"/>
      <c r="AH18" s="77"/>
      <c r="AI18" s="77"/>
    </row>
    <row r="19" spans="1:35" ht="12.75">
      <c r="A19" s="17">
        <v>17</v>
      </c>
      <c r="B19" s="40" t="s">
        <v>32</v>
      </c>
      <c r="C19" s="41" t="s">
        <v>33</v>
      </c>
      <c r="D19" s="41" t="s">
        <v>34</v>
      </c>
      <c r="E19" s="41" t="s">
        <v>36</v>
      </c>
      <c r="F19" s="41" t="s">
        <v>37</v>
      </c>
      <c r="H19" s="17">
        <v>17</v>
      </c>
      <c r="I19" s="40" t="s">
        <v>35</v>
      </c>
      <c r="J19" s="41" t="s">
        <v>36</v>
      </c>
      <c r="K19" s="41" t="s">
        <v>37</v>
      </c>
      <c r="L19" s="41" t="s">
        <v>32</v>
      </c>
      <c r="M19" s="41" t="s">
        <v>33</v>
      </c>
      <c r="O19" s="17">
        <v>17</v>
      </c>
      <c r="P19" s="40" t="s">
        <v>35</v>
      </c>
      <c r="Q19" s="41" t="s">
        <v>36</v>
      </c>
      <c r="R19" s="41" t="s">
        <v>31</v>
      </c>
      <c r="S19" s="41" t="s">
        <v>32</v>
      </c>
      <c r="T19" s="41" t="s">
        <v>33</v>
      </c>
      <c r="V19" s="17">
        <v>17</v>
      </c>
      <c r="W19" s="40" t="s">
        <v>31</v>
      </c>
      <c r="X19" s="41" t="s">
        <v>32</v>
      </c>
      <c r="Y19" s="41" t="s">
        <v>34</v>
      </c>
      <c r="Z19" s="41" t="s">
        <v>35</v>
      </c>
      <c r="AA19" s="41" t="s">
        <v>36</v>
      </c>
      <c r="AB19" s="77"/>
      <c r="AC19" s="77"/>
      <c r="AD19" s="77"/>
      <c r="AE19" s="77"/>
      <c r="AF19" s="77"/>
      <c r="AG19" s="77"/>
      <c r="AH19" s="77"/>
      <c r="AI19" s="77"/>
    </row>
    <row r="20" spans="1:35" ht="12.75">
      <c r="A20" s="17">
        <v>18</v>
      </c>
      <c r="B20" s="40" t="s">
        <v>33</v>
      </c>
      <c r="C20" s="41" t="s">
        <v>34</v>
      </c>
      <c r="D20" s="41" t="s">
        <v>35</v>
      </c>
      <c r="E20" s="41" t="s">
        <v>37</v>
      </c>
      <c r="F20" s="41" t="s">
        <v>31</v>
      </c>
      <c r="H20" s="17">
        <v>18</v>
      </c>
      <c r="I20" s="40" t="s">
        <v>36</v>
      </c>
      <c r="J20" s="41" t="s">
        <v>37</v>
      </c>
      <c r="K20" s="41" t="s">
        <v>31</v>
      </c>
      <c r="L20" s="41" t="s">
        <v>33</v>
      </c>
      <c r="M20" s="41" t="s">
        <v>34</v>
      </c>
      <c r="O20" s="17">
        <v>18</v>
      </c>
      <c r="P20" s="40" t="s">
        <v>36</v>
      </c>
      <c r="Q20" s="41" t="s">
        <v>37</v>
      </c>
      <c r="R20" s="41" t="s">
        <v>32</v>
      </c>
      <c r="S20" s="41" t="s">
        <v>33</v>
      </c>
      <c r="T20" s="41" t="s">
        <v>34</v>
      </c>
      <c r="V20" s="17">
        <v>18</v>
      </c>
      <c r="W20" s="40" t="s">
        <v>32</v>
      </c>
      <c r="X20" s="41" t="s">
        <v>33</v>
      </c>
      <c r="Y20" s="41" t="s">
        <v>35</v>
      </c>
      <c r="Z20" s="41" t="s">
        <v>36</v>
      </c>
      <c r="AA20" s="41" t="s">
        <v>37</v>
      </c>
      <c r="AB20" s="77"/>
      <c r="AC20" s="77"/>
      <c r="AD20" s="77"/>
      <c r="AE20" s="77"/>
      <c r="AF20" s="77"/>
      <c r="AG20" s="77"/>
      <c r="AH20" s="77"/>
      <c r="AI20" s="77"/>
    </row>
    <row r="21" spans="1:35" ht="12.75">
      <c r="A21" s="17">
        <v>19</v>
      </c>
      <c r="B21" s="40" t="s">
        <v>34</v>
      </c>
      <c r="C21" s="41" t="s">
        <v>35</v>
      </c>
      <c r="D21" s="41" t="s">
        <v>36</v>
      </c>
      <c r="E21" s="41" t="s">
        <v>31</v>
      </c>
      <c r="F21" s="41" t="s">
        <v>32</v>
      </c>
      <c r="H21" s="17">
        <v>19</v>
      </c>
      <c r="I21" s="40" t="s">
        <v>37</v>
      </c>
      <c r="J21" s="41" t="s">
        <v>31</v>
      </c>
      <c r="K21" s="41" t="s">
        <v>32</v>
      </c>
      <c r="L21" s="41" t="s">
        <v>34</v>
      </c>
      <c r="M21" s="41" t="s">
        <v>35</v>
      </c>
      <c r="O21" s="17">
        <v>19</v>
      </c>
      <c r="P21" s="40" t="s">
        <v>37</v>
      </c>
      <c r="Q21" s="41" t="s">
        <v>31</v>
      </c>
      <c r="R21" s="41" t="s">
        <v>33</v>
      </c>
      <c r="S21" s="41" t="s">
        <v>34</v>
      </c>
      <c r="T21" s="41" t="s">
        <v>35</v>
      </c>
      <c r="V21" s="17">
        <v>19</v>
      </c>
      <c r="W21" s="40" t="s">
        <v>33</v>
      </c>
      <c r="X21" s="41" t="s">
        <v>34</v>
      </c>
      <c r="Y21" s="41" t="s">
        <v>36</v>
      </c>
      <c r="Z21" s="41" t="s">
        <v>37</v>
      </c>
      <c r="AA21" s="41" t="s">
        <v>31</v>
      </c>
      <c r="AB21" s="77"/>
      <c r="AC21" s="77"/>
      <c r="AD21" s="77"/>
      <c r="AE21" s="77"/>
      <c r="AF21" s="77"/>
      <c r="AG21" s="77"/>
      <c r="AH21" s="77"/>
      <c r="AI21" s="77"/>
    </row>
    <row r="22" spans="1:35" ht="12.75">
      <c r="A22" s="17">
        <v>20</v>
      </c>
      <c r="B22" s="40" t="s">
        <v>35</v>
      </c>
      <c r="C22" s="41" t="s">
        <v>36</v>
      </c>
      <c r="D22" s="41" t="s">
        <v>37</v>
      </c>
      <c r="E22" s="41" t="s">
        <v>32</v>
      </c>
      <c r="F22" s="41" t="s">
        <v>33</v>
      </c>
      <c r="H22" s="17">
        <v>20</v>
      </c>
      <c r="I22" s="40" t="s">
        <v>31</v>
      </c>
      <c r="J22" s="41" t="s">
        <v>32</v>
      </c>
      <c r="K22" s="41" t="s">
        <v>33</v>
      </c>
      <c r="L22" s="41" t="s">
        <v>35</v>
      </c>
      <c r="M22" s="41" t="s">
        <v>36</v>
      </c>
      <c r="O22" s="17">
        <v>20</v>
      </c>
      <c r="P22" s="40" t="s">
        <v>31</v>
      </c>
      <c r="Q22" s="41" t="s">
        <v>32</v>
      </c>
      <c r="R22" s="41" t="s">
        <v>34</v>
      </c>
      <c r="S22" s="41" t="s">
        <v>35</v>
      </c>
      <c r="T22" s="41" t="s">
        <v>36</v>
      </c>
      <c r="V22" s="17">
        <v>20</v>
      </c>
      <c r="W22" s="40" t="s">
        <v>34</v>
      </c>
      <c r="X22" s="41" t="s">
        <v>35</v>
      </c>
      <c r="Y22" s="41" t="s">
        <v>37</v>
      </c>
      <c r="Z22" s="41" t="s">
        <v>31</v>
      </c>
      <c r="AA22" s="41" t="s">
        <v>32</v>
      </c>
      <c r="AB22" s="77"/>
      <c r="AC22" s="77"/>
      <c r="AD22" s="77"/>
      <c r="AE22" s="77"/>
      <c r="AF22" s="77"/>
      <c r="AG22" s="77"/>
      <c r="AH22" s="77"/>
      <c r="AI22" s="77"/>
    </row>
    <row r="23" spans="1:35" ht="12.75">
      <c r="A23" s="17">
        <v>21</v>
      </c>
      <c r="B23" s="40" t="s">
        <v>36</v>
      </c>
      <c r="C23" s="41" t="s">
        <v>37</v>
      </c>
      <c r="D23" s="41" t="s">
        <v>31</v>
      </c>
      <c r="E23" s="41" t="s">
        <v>33</v>
      </c>
      <c r="F23" s="41" t="s">
        <v>34</v>
      </c>
      <c r="H23" s="17">
        <v>21</v>
      </c>
      <c r="I23" s="40" t="s">
        <v>32</v>
      </c>
      <c r="J23" s="41" t="s">
        <v>33</v>
      </c>
      <c r="K23" s="41" t="s">
        <v>34</v>
      </c>
      <c r="L23" s="41" t="s">
        <v>36</v>
      </c>
      <c r="M23" s="41" t="s">
        <v>37</v>
      </c>
      <c r="O23" s="17">
        <v>21</v>
      </c>
      <c r="P23" s="40" t="s">
        <v>32</v>
      </c>
      <c r="Q23" s="41" t="s">
        <v>33</v>
      </c>
      <c r="R23" s="41" t="s">
        <v>35</v>
      </c>
      <c r="S23" s="41" t="s">
        <v>36</v>
      </c>
      <c r="T23" s="41" t="s">
        <v>37</v>
      </c>
      <c r="V23" s="17">
        <v>21</v>
      </c>
      <c r="W23" s="40" t="s">
        <v>35</v>
      </c>
      <c r="X23" s="41" t="s">
        <v>36</v>
      </c>
      <c r="Y23" s="41" t="s">
        <v>31</v>
      </c>
      <c r="Z23" s="41" t="s">
        <v>32</v>
      </c>
      <c r="AA23" s="41" t="s">
        <v>33</v>
      </c>
      <c r="AB23" s="77"/>
      <c r="AC23" s="77"/>
      <c r="AD23" s="77"/>
      <c r="AE23" s="77"/>
      <c r="AF23" s="77"/>
      <c r="AG23" s="77"/>
      <c r="AH23" s="77"/>
      <c r="AI23" s="77"/>
    </row>
    <row r="24" spans="1:35" ht="12.75">
      <c r="A24" s="17">
        <v>22</v>
      </c>
      <c r="B24" s="40" t="s">
        <v>37</v>
      </c>
      <c r="C24" s="41" t="s">
        <v>31</v>
      </c>
      <c r="D24" s="41" t="s">
        <v>32</v>
      </c>
      <c r="E24" s="41" t="s">
        <v>34</v>
      </c>
      <c r="F24" s="41" t="s">
        <v>35</v>
      </c>
      <c r="H24" s="17">
        <v>22</v>
      </c>
      <c r="I24" s="40" t="s">
        <v>33</v>
      </c>
      <c r="J24" s="41" t="s">
        <v>34</v>
      </c>
      <c r="K24" s="41" t="s">
        <v>35</v>
      </c>
      <c r="L24" s="41" t="s">
        <v>37</v>
      </c>
      <c r="M24" s="41" t="s">
        <v>31</v>
      </c>
      <c r="O24" s="17">
        <v>22</v>
      </c>
      <c r="P24" s="40" t="s">
        <v>33</v>
      </c>
      <c r="Q24" s="41" t="s">
        <v>34</v>
      </c>
      <c r="R24" s="41" t="s">
        <v>36</v>
      </c>
      <c r="S24" s="41" t="s">
        <v>37</v>
      </c>
      <c r="T24" s="41" t="s">
        <v>31</v>
      </c>
      <c r="V24" s="17">
        <v>22</v>
      </c>
      <c r="W24" s="40" t="s">
        <v>36</v>
      </c>
      <c r="X24" s="41" t="s">
        <v>37</v>
      </c>
      <c r="Y24" s="41" t="s">
        <v>32</v>
      </c>
      <c r="Z24" s="41" t="s">
        <v>33</v>
      </c>
      <c r="AA24" s="41" t="s">
        <v>34</v>
      </c>
      <c r="AB24" s="77"/>
      <c r="AC24" s="77"/>
      <c r="AD24" s="77"/>
      <c r="AE24" s="77"/>
      <c r="AF24" s="77"/>
      <c r="AG24" s="77"/>
      <c r="AH24" s="77"/>
      <c r="AI24" s="77"/>
    </row>
    <row r="25" spans="1:35" ht="12.75">
      <c r="A25" s="17">
        <v>23</v>
      </c>
      <c r="B25" s="40" t="s">
        <v>31</v>
      </c>
      <c r="C25" s="41" t="s">
        <v>32</v>
      </c>
      <c r="D25" s="41" t="s">
        <v>33</v>
      </c>
      <c r="E25" s="41" t="s">
        <v>35</v>
      </c>
      <c r="F25" s="41" t="s">
        <v>36</v>
      </c>
      <c r="H25" s="17">
        <v>23</v>
      </c>
      <c r="I25" s="40" t="s">
        <v>34</v>
      </c>
      <c r="J25" s="41" t="s">
        <v>35</v>
      </c>
      <c r="K25" s="41" t="s">
        <v>36</v>
      </c>
      <c r="L25" s="41" t="s">
        <v>31</v>
      </c>
      <c r="M25" s="41" t="s">
        <v>32</v>
      </c>
      <c r="O25" s="17">
        <v>23</v>
      </c>
      <c r="P25" s="40" t="s">
        <v>34</v>
      </c>
      <c r="Q25" s="41" t="s">
        <v>35</v>
      </c>
      <c r="R25" s="41" t="s">
        <v>37</v>
      </c>
      <c r="S25" s="41" t="s">
        <v>31</v>
      </c>
      <c r="T25" s="41" t="s">
        <v>32</v>
      </c>
      <c r="V25" s="17">
        <v>23</v>
      </c>
      <c r="W25" s="40" t="s">
        <v>37</v>
      </c>
      <c r="X25" s="41" t="s">
        <v>31</v>
      </c>
      <c r="Y25" s="41" t="s">
        <v>33</v>
      </c>
      <c r="Z25" s="41" t="s">
        <v>34</v>
      </c>
      <c r="AA25" s="41" t="s">
        <v>35</v>
      </c>
      <c r="AB25" s="77"/>
      <c r="AC25" s="77"/>
      <c r="AD25" s="77"/>
      <c r="AE25" s="77"/>
      <c r="AF25" s="77"/>
      <c r="AG25" s="77"/>
      <c r="AH25" s="77"/>
      <c r="AI25" s="77"/>
    </row>
    <row r="26" spans="1:35" ht="12.75">
      <c r="A26" s="17">
        <v>24</v>
      </c>
      <c r="B26" s="40" t="s">
        <v>32</v>
      </c>
      <c r="C26" s="41" t="s">
        <v>33</v>
      </c>
      <c r="D26" s="41" t="s">
        <v>34</v>
      </c>
      <c r="E26" s="41" t="s">
        <v>36</v>
      </c>
      <c r="F26" s="41" t="s">
        <v>37</v>
      </c>
      <c r="H26" s="17">
        <v>24</v>
      </c>
      <c r="I26" s="40" t="s">
        <v>35</v>
      </c>
      <c r="J26" s="41" t="s">
        <v>36</v>
      </c>
      <c r="K26" s="41" t="s">
        <v>37</v>
      </c>
      <c r="L26" s="41" t="s">
        <v>32</v>
      </c>
      <c r="M26" s="41" t="s">
        <v>33</v>
      </c>
      <c r="O26" s="17">
        <v>24</v>
      </c>
      <c r="P26" s="40" t="s">
        <v>35</v>
      </c>
      <c r="Q26" s="41" t="s">
        <v>36</v>
      </c>
      <c r="R26" s="41" t="s">
        <v>31</v>
      </c>
      <c r="S26" s="41" t="s">
        <v>32</v>
      </c>
      <c r="T26" s="41" t="s">
        <v>33</v>
      </c>
      <c r="V26" s="17">
        <v>24</v>
      </c>
      <c r="W26" s="40" t="s">
        <v>31</v>
      </c>
      <c r="X26" s="41" t="s">
        <v>32</v>
      </c>
      <c r="Y26" s="41" t="s">
        <v>34</v>
      </c>
      <c r="Z26" s="41" t="s">
        <v>35</v>
      </c>
      <c r="AA26" s="41" t="s">
        <v>36</v>
      </c>
      <c r="AB26" s="77"/>
      <c r="AC26" s="77"/>
      <c r="AD26" s="77"/>
      <c r="AE26" s="77"/>
      <c r="AF26" s="77"/>
      <c r="AG26" s="77"/>
      <c r="AH26" s="77"/>
      <c r="AI26" s="77"/>
    </row>
    <row r="27" spans="1:35" ht="12.75">
      <c r="A27" s="17">
        <v>25</v>
      </c>
      <c r="B27" s="40" t="s">
        <v>33</v>
      </c>
      <c r="C27" s="41" t="s">
        <v>34</v>
      </c>
      <c r="D27" s="41" t="s">
        <v>35</v>
      </c>
      <c r="E27" s="41" t="s">
        <v>37</v>
      </c>
      <c r="F27" s="41" t="s">
        <v>31</v>
      </c>
      <c r="H27" s="17">
        <v>25</v>
      </c>
      <c r="I27" s="40" t="s">
        <v>36</v>
      </c>
      <c r="J27" s="41" t="s">
        <v>37</v>
      </c>
      <c r="K27" s="41" t="s">
        <v>31</v>
      </c>
      <c r="L27" s="41" t="s">
        <v>33</v>
      </c>
      <c r="M27" s="41" t="s">
        <v>34</v>
      </c>
      <c r="O27" s="17">
        <v>25</v>
      </c>
      <c r="P27" s="40" t="s">
        <v>36</v>
      </c>
      <c r="Q27" s="41" t="s">
        <v>37</v>
      </c>
      <c r="R27" s="41" t="s">
        <v>32</v>
      </c>
      <c r="S27" s="41" t="s">
        <v>33</v>
      </c>
      <c r="T27" s="41" t="s">
        <v>34</v>
      </c>
      <c r="V27" s="17">
        <v>25</v>
      </c>
      <c r="W27" s="40" t="s">
        <v>32</v>
      </c>
      <c r="X27" s="41" t="s">
        <v>33</v>
      </c>
      <c r="Y27" s="41" t="s">
        <v>35</v>
      </c>
      <c r="Z27" s="41" t="s">
        <v>36</v>
      </c>
      <c r="AA27" s="41" t="s">
        <v>37</v>
      </c>
      <c r="AB27" s="77"/>
      <c r="AC27" s="77"/>
      <c r="AD27" s="77"/>
      <c r="AE27" s="77"/>
      <c r="AF27" s="77"/>
      <c r="AG27" s="77"/>
      <c r="AH27" s="77"/>
      <c r="AI27" s="77"/>
    </row>
    <row r="28" spans="1:35" ht="12.75">
      <c r="A28" s="17">
        <v>26</v>
      </c>
      <c r="B28" s="40" t="s">
        <v>34</v>
      </c>
      <c r="C28" s="41" t="s">
        <v>35</v>
      </c>
      <c r="D28" s="41" t="s">
        <v>36</v>
      </c>
      <c r="E28" s="41" t="s">
        <v>31</v>
      </c>
      <c r="F28" s="41" t="s">
        <v>32</v>
      </c>
      <c r="H28" s="17">
        <v>26</v>
      </c>
      <c r="I28" s="40" t="s">
        <v>37</v>
      </c>
      <c r="J28" s="41" t="s">
        <v>31</v>
      </c>
      <c r="K28" s="41" t="s">
        <v>32</v>
      </c>
      <c r="L28" s="41" t="s">
        <v>34</v>
      </c>
      <c r="M28" s="41" t="s">
        <v>35</v>
      </c>
      <c r="O28" s="17">
        <v>26</v>
      </c>
      <c r="P28" s="40" t="s">
        <v>37</v>
      </c>
      <c r="Q28" s="41" t="s">
        <v>31</v>
      </c>
      <c r="R28" s="41" t="s">
        <v>33</v>
      </c>
      <c r="S28" s="41" t="s">
        <v>34</v>
      </c>
      <c r="T28" s="41" t="s">
        <v>35</v>
      </c>
      <c r="V28" s="17">
        <v>26</v>
      </c>
      <c r="W28" s="40" t="s">
        <v>33</v>
      </c>
      <c r="X28" s="41" t="s">
        <v>34</v>
      </c>
      <c r="Y28" s="41" t="s">
        <v>36</v>
      </c>
      <c r="Z28" s="41" t="s">
        <v>37</v>
      </c>
      <c r="AA28" s="41" t="s">
        <v>31</v>
      </c>
      <c r="AB28" s="77"/>
      <c r="AC28" s="77"/>
      <c r="AD28" s="77"/>
      <c r="AE28" s="77"/>
      <c r="AF28" s="77"/>
      <c r="AG28" s="77"/>
      <c r="AH28" s="77"/>
      <c r="AI28" s="77"/>
    </row>
    <row r="29" spans="1:35" ht="12.75">
      <c r="A29" s="17">
        <v>27</v>
      </c>
      <c r="B29" s="40" t="s">
        <v>35</v>
      </c>
      <c r="C29" s="41" t="s">
        <v>36</v>
      </c>
      <c r="D29" s="41" t="s">
        <v>37</v>
      </c>
      <c r="E29" s="41" t="s">
        <v>32</v>
      </c>
      <c r="F29" s="41" t="s">
        <v>33</v>
      </c>
      <c r="H29" s="17">
        <v>27</v>
      </c>
      <c r="I29" s="40" t="s">
        <v>31</v>
      </c>
      <c r="J29" s="41" t="s">
        <v>32</v>
      </c>
      <c r="K29" s="41" t="s">
        <v>33</v>
      </c>
      <c r="L29" s="41" t="s">
        <v>35</v>
      </c>
      <c r="M29" s="41" t="s">
        <v>36</v>
      </c>
      <c r="O29" s="17">
        <v>27</v>
      </c>
      <c r="P29" s="40" t="s">
        <v>31</v>
      </c>
      <c r="Q29" s="41" t="s">
        <v>32</v>
      </c>
      <c r="R29" s="41" t="s">
        <v>34</v>
      </c>
      <c r="S29" s="41" t="s">
        <v>35</v>
      </c>
      <c r="T29" s="41" t="s">
        <v>36</v>
      </c>
      <c r="V29" s="17">
        <v>27</v>
      </c>
      <c r="W29" s="40" t="s">
        <v>34</v>
      </c>
      <c r="X29" s="41" t="s">
        <v>35</v>
      </c>
      <c r="Y29" s="41" t="s">
        <v>37</v>
      </c>
      <c r="Z29" s="41" t="s">
        <v>31</v>
      </c>
      <c r="AA29" s="41" t="s">
        <v>32</v>
      </c>
      <c r="AB29" s="77"/>
      <c r="AC29" s="77"/>
      <c r="AD29" s="77"/>
      <c r="AE29" s="77"/>
      <c r="AF29" s="77"/>
      <c r="AG29" s="77"/>
      <c r="AH29" s="77"/>
      <c r="AI29" s="77"/>
    </row>
    <row r="30" spans="1:35" ht="12.75">
      <c r="A30" s="17">
        <v>28</v>
      </c>
      <c r="B30" s="40" t="s">
        <v>36</v>
      </c>
      <c r="C30" s="41" t="s">
        <v>37</v>
      </c>
      <c r="D30" s="41" t="s">
        <v>31</v>
      </c>
      <c r="E30" s="41" t="s">
        <v>33</v>
      </c>
      <c r="F30" s="41" t="s">
        <v>34</v>
      </c>
      <c r="H30" s="17">
        <v>28</v>
      </c>
      <c r="I30" s="40" t="s">
        <v>32</v>
      </c>
      <c r="J30" s="41" t="s">
        <v>33</v>
      </c>
      <c r="K30" s="41" t="s">
        <v>34</v>
      </c>
      <c r="L30" s="41" t="s">
        <v>36</v>
      </c>
      <c r="M30" s="41" t="s">
        <v>37</v>
      </c>
      <c r="O30" s="17">
        <v>28</v>
      </c>
      <c r="P30" s="40" t="s">
        <v>32</v>
      </c>
      <c r="Q30" s="41" t="s">
        <v>33</v>
      </c>
      <c r="R30" s="41" t="s">
        <v>35</v>
      </c>
      <c r="S30" s="41" t="s">
        <v>36</v>
      </c>
      <c r="T30" s="41" t="s">
        <v>37</v>
      </c>
      <c r="V30" s="17">
        <v>28</v>
      </c>
      <c r="W30" s="40" t="s">
        <v>35</v>
      </c>
      <c r="X30" s="41" t="s">
        <v>36</v>
      </c>
      <c r="Y30" s="41" t="s">
        <v>31</v>
      </c>
      <c r="Z30" s="41" t="s">
        <v>32</v>
      </c>
      <c r="AA30" s="41" t="s">
        <v>33</v>
      </c>
      <c r="AB30" s="77"/>
      <c r="AC30" s="77"/>
      <c r="AD30" s="77"/>
      <c r="AE30" s="77"/>
      <c r="AF30" s="77"/>
      <c r="AG30" s="77"/>
      <c r="AH30" s="77"/>
      <c r="AI30" s="77"/>
    </row>
    <row r="31" spans="1:35" ht="12.75">
      <c r="A31" s="17">
        <v>29</v>
      </c>
      <c r="B31" s="40" t="s">
        <v>37</v>
      </c>
      <c r="C31" s="41" t="s">
        <v>31</v>
      </c>
      <c r="D31" s="41" t="s">
        <v>32</v>
      </c>
      <c r="E31" s="41" t="s">
        <v>34</v>
      </c>
      <c r="F31" s="41" t="s">
        <v>35</v>
      </c>
      <c r="H31" s="17">
        <v>29</v>
      </c>
      <c r="I31" s="40"/>
      <c r="J31" s="41"/>
      <c r="K31" s="41" t="s">
        <v>35</v>
      </c>
      <c r="L31" s="41"/>
      <c r="M31" s="41"/>
      <c r="O31" s="17">
        <v>29</v>
      </c>
      <c r="P31" s="40" t="s">
        <v>33</v>
      </c>
      <c r="Q31" s="41" t="s">
        <v>34</v>
      </c>
      <c r="R31" s="41" t="s">
        <v>36</v>
      </c>
      <c r="S31" s="41" t="s">
        <v>37</v>
      </c>
      <c r="T31" s="41" t="s">
        <v>31</v>
      </c>
      <c r="V31" s="17">
        <v>29</v>
      </c>
      <c r="W31" s="40" t="s">
        <v>36</v>
      </c>
      <c r="X31" s="41" t="s">
        <v>37</v>
      </c>
      <c r="Y31" s="41" t="s">
        <v>32</v>
      </c>
      <c r="Z31" s="41" t="s">
        <v>33</v>
      </c>
      <c r="AA31" s="41" t="s">
        <v>34</v>
      </c>
      <c r="AB31" s="77"/>
      <c r="AC31" s="77"/>
      <c r="AD31" s="77"/>
      <c r="AE31" s="77"/>
      <c r="AF31" s="77"/>
      <c r="AG31" s="77"/>
      <c r="AH31" s="77"/>
      <c r="AI31" s="77"/>
    </row>
    <row r="32" spans="1:35" ht="12.75">
      <c r="A32" s="17">
        <v>30</v>
      </c>
      <c r="B32" s="40" t="s">
        <v>31</v>
      </c>
      <c r="C32" s="41" t="s">
        <v>32</v>
      </c>
      <c r="D32" s="41" t="s">
        <v>33</v>
      </c>
      <c r="E32" s="41" t="s">
        <v>35</v>
      </c>
      <c r="F32" s="41" t="s">
        <v>36</v>
      </c>
      <c r="H32" s="17">
        <v>30</v>
      </c>
      <c r="I32" s="40"/>
      <c r="J32" s="41"/>
      <c r="K32" s="41"/>
      <c r="L32" s="41"/>
      <c r="M32" s="41"/>
      <c r="O32" s="17">
        <v>30</v>
      </c>
      <c r="P32" s="40" t="s">
        <v>34</v>
      </c>
      <c r="Q32" s="41" t="s">
        <v>35</v>
      </c>
      <c r="R32" s="41" t="s">
        <v>37</v>
      </c>
      <c r="S32" s="41" t="s">
        <v>31</v>
      </c>
      <c r="T32" s="41" t="s">
        <v>32</v>
      </c>
      <c r="V32" s="17">
        <v>30</v>
      </c>
      <c r="W32" s="40" t="s">
        <v>37</v>
      </c>
      <c r="X32" s="41" t="s">
        <v>31</v>
      </c>
      <c r="Y32" s="41" t="s">
        <v>33</v>
      </c>
      <c r="Z32" s="41" t="s">
        <v>34</v>
      </c>
      <c r="AA32" s="41" t="s">
        <v>35</v>
      </c>
      <c r="AB32" s="77"/>
      <c r="AC32" s="77"/>
      <c r="AD32" s="77"/>
      <c r="AE32" s="77"/>
      <c r="AF32" s="77"/>
      <c r="AG32" s="77"/>
      <c r="AH32" s="77"/>
      <c r="AI32" s="77"/>
    </row>
    <row r="33" spans="1:35" ht="12.75">
      <c r="A33" s="17">
        <v>31</v>
      </c>
      <c r="B33" s="40" t="s">
        <v>32</v>
      </c>
      <c r="C33" s="41" t="s">
        <v>33</v>
      </c>
      <c r="D33" s="41" t="s">
        <v>34</v>
      </c>
      <c r="E33" s="41" t="s">
        <v>36</v>
      </c>
      <c r="F33" s="41" t="s">
        <v>37</v>
      </c>
      <c r="H33" s="17">
        <v>31</v>
      </c>
      <c r="I33" s="40"/>
      <c r="J33" s="41"/>
      <c r="K33" s="41"/>
      <c r="L33" s="41"/>
      <c r="M33" s="41"/>
      <c r="O33" s="17">
        <v>31</v>
      </c>
      <c r="P33" s="40" t="s">
        <v>35</v>
      </c>
      <c r="Q33" s="41" t="s">
        <v>36</v>
      </c>
      <c r="R33" s="41" t="s">
        <v>31</v>
      </c>
      <c r="S33" s="41" t="s">
        <v>32</v>
      </c>
      <c r="T33" s="41" t="s">
        <v>33</v>
      </c>
      <c r="W33" s="40"/>
      <c r="X33" s="41"/>
      <c r="Y33" s="41"/>
      <c r="Z33" s="41"/>
      <c r="AA33" s="41"/>
      <c r="AB33" s="77"/>
      <c r="AC33" s="77"/>
      <c r="AD33" s="77"/>
      <c r="AE33" s="77"/>
      <c r="AF33" s="77"/>
      <c r="AG33" s="77"/>
      <c r="AH33" s="77"/>
      <c r="AI33" s="77"/>
    </row>
    <row r="34" spans="2:35" ht="12.75">
      <c r="B34" s="42"/>
      <c r="AB34" s="77"/>
      <c r="AC34" s="77"/>
      <c r="AD34" s="77"/>
      <c r="AE34" s="77"/>
      <c r="AF34" s="77"/>
      <c r="AG34" s="77"/>
      <c r="AH34" s="77"/>
      <c r="AI34" s="77"/>
    </row>
    <row r="35" spans="2:27" ht="12.75">
      <c r="B35" s="481" t="s">
        <v>41</v>
      </c>
      <c r="C35" s="481"/>
      <c r="D35" s="481"/>
      <c r="E35" s="481"/>
      <c r="F35" s="481"/>
      <c r="I35" s="481" t="s">
        <v>42</v>
      </c>
      <c r="J35" s="481"/>
      <c r="K35" s="481"/>
      <c r="L35" s="481"/>
      <c r="M35" s="481"/>
      <c r="P35" s="481" t="s">
        <v>43</v>
      </c>
      <c r="Q35" s="481"/>
      <c r="R35" s="481"/>
      <c r="S35" s="481"/>
      <c r="T35" s="481"/>
      <c r="W35" s="481" t="s">
        <v>44</v>
      </c>
      <c r="X35" s="481"/>
      <c r="Y35" s="481"/>
      <c r="Z35" s="481"/>
      <c r="AA35" s="481"/>
    </row>
    <row r="36" spans="2:27" ht="12.75">
      <c r="B36" s="37">
        <v>2006</v>
      </c>
      <c r="C36" s="38">
        <v>2007</v>
      </c>
      <c r="D36" s="38">
        <v>2008</v>
      </c>
      <c r="E36" s="38">
        <v>2009</v>
      </c>
      <c r="F36" s="39">
        <v>2010</v>
      </c>
      <c r="I36" s="37">
        <v>2006</v>
      </c>
      <c r="J36" s="38">
        <v>2007</v>
      </c>
      <c r="K36" s="38">
        <v>2008</v>
      </c>
      <c r="L36" s="38">
        <v>2009</v>
      </c>
      <c r="M36" s="39">
        <v>2010</v>
      </c>
      <c r="P36" s="37">
        <v>2006</v>
      </c>
      <c r="Q36" s="38">
        <v>2007</v>
      </c>
      <c r="R36" s="38">
        <v>2008</v>
      </c>
      <c r="S36" s="38">
        <v>2009</v>
      </c>
      <c r="T36" s="39">
        <v>2010</v>
      </c>
      <c r="W36" s="37">
        <v>2006</v>
      </c>
      <c r="X36" s="38">
        <v>2007</v>
      </c>
      <c r="Y36" s="38">
        <v>2008</v>
      </c>
      <c r="Z36" s="38">
        <v>2009</v>
      </c>
      <c r="AA36" s="39">
        <v>2010</v>
      </c>
    </row>
    <row r="37" spans="1:27" ht="12.75">
      <c r="A37" s="17">
        <v>1</v>
      </c>
      <c r="B37" s="40" t="s">
        <v>31</v>
      </c>
      <c r="C37" s="41" t="s">
        <v>32</v>
      </c>
      <c r="D37" s="41" t="s">
        <v>34</v>
      </c>
      <c r="E37" s="41" t="s">
        <v>35</v>
      </c>
      <c r="F37" s="41" t="s">
        <v>36</v>
      </c>
      <c r="H37" s="17">
        <v>1</v>
      </c>
      <c r="I37" s="40" t="s">
        <v>34</v>
      </c>
      <c r="J37" s="41" t="s">
        <v>35</v>
      </c>
      <c r="K37" s="41" t="s">
        <v>37</v>
      </c>
      <c r="L37" s="41" t="s">
        <v>31</v>
      </c>
      <c r="M37" s="41" t="s">
        <v>32</v>
      </c>
      <c r="O37" s="17">
        <v>1</v>
      </c>
      <c r="P37" s="40" t="s">
        <v>36</v>
      </c>
      <c r="Q37" s="41" t="s">
        <v>37</v>
      </c>
      <c r="R37" s="41" t="s">
        <v>32</v>
      </c>
      <c r="S37" s="41" t="s">
        <v>33</v>
      </c>
      <c r="T37" s="41" t="s">
        <v>34</v>
      </c>
      <c r="V37" s="17">
        <v>1</v>
      </c>
      <c r="W37" s="40" t="s">
        <v>32</v>
      </c>
      <c r="X37" s="41" t="s">
        <v>33</v>
      </c>
      <c r="Y37" s="41" t="s">
        <v>35</v>
      </c>
      <c r="Z37" s="41" t="s">
        <v>36</v>
      </c>
      <c r="AA37" s="41" t="s">
        <v>37</v>
      </c>
    </row>
    <row r="38" spans="1:27" ht="12.75">
      <c r="A38" s="17">
        <v>2</v>
      </c>
      <c r="B38" s="40" t="s">
        <v>32</v>
      </c>
      <c r="C38" s="41" t="s">
        <v>33</v>
      </c>
      <c r="D38" s="41" t="s">
        <v>35</v>
      </c>
      <c r="E38" s="41" t="s">
        <v>36</v>
      </c>
      <c r="F38" s="41" t="s">
        <v>37</v>
      </c>
      <c r="H38" s="17">
        <v>2</v>
      </c>
      <c r="I38" s="40" t="s">
        <v>35</v>
      </c>
      <c r="J38" s="41" t="s">
        <v>36</v>
      </c>
      <c r="K38" s="41" t="s">
        <v>31</v>
      </c>
      <c r="L38" s="41" t="s">
        <v>32</v>
      </c>
      <c r="M38" s="41" t="s">
        <v>33</v>
      </c>
      <c r="O38" s="17">
        <v>2</v>
      </c>
      <c r="P38" s="40" t="s">
        <v>37</v>
      </c>
      <c r="Q38" s="41" t="s">
        <v>31</v>
      </c>
      <c r="R38" s="41" t="s">
        <v>33</v>
      </c>
      <c r="S38" s="41" t="s">
        <v>34</v>
      </c>
      <c r="T38" s="41" t="s">
        <v>35</v>
      </c>
      <c r="V38" s="17">
        <v>2</v>
      </c>
      <c r="W38" s="40" t="s">
        <v>33</v>
      </c>
      <c r="X38" s="41" t="s">
        <v>34</v>
      </c>
      <c r="Y38" s="41" t="s">
        <v>36</v>
      </c>
      <c r="Z38" s="41" t="s">
        <v>37</v>
      </c>
      <c r="AA38" s="41" t="s">
        <v>31</v>
      </c>
    </row>
    <row r="39" spans="1:27" ht="12.75">
      <c r="A39" s="17">
        <v>3</v>
      </c>
      <c r="B39" s="40" t="s">
        <v>33</v>
      </c>
      <c r="C39" s="41" t="s">
        <v>34</v>
      </c>
      <c r="D39" s="41" t="s">
        <v>36</v>
      </c>
      <c r="E39" s="41" t="s">
        <v>37</v>
      </c>
      <c r="F39" s="41" t="s">
        <v>31</v>
      </c>
      <c r="H39" s="17">
        <v>3</v>
      </c>
      <c r="I39" s="40" t="s">
        <v>36</v>
      </c>
      <c r="J39" s="41" t="s">
        <v>37</v>
      </c>
      <c r="K39" s="41" t="s">
        <v>32</v>
      </c>
      <c r="L39" s="41" t="s">
        <v>33</v>
      </c>
      <c r="M39" s="41" t="s">
        <v>34</v>
      </c>
      <c r="O39" s="17">
        <v>3</v>
      </c>
      <c r="P39" s="40" t="s">
        <v>31</v>
      </c>
      <c r="Q39" s="41" t="s">
        <v>32</v>
      </c>
      <c r="R39" s="41" t="s">
        <v>34</v>
      </c>
      <c r="S39" s="41" t="s">
        <v>35</v>
      </c>
      <c r="T39" s="41" t="s">
        <v>36</v>
      </c>
      <c r="V39" s="17">
        <v>3</v>
      </c>
      <c r="W39" s="40" t="s">
        <v>34</v>
      </c>
      <c r="X39" s="41" t="s">
        <v>35</v>
      </c>
      <c r="Y39" s="41" t="s">
        <v>37</v>
      </c>
      <c r="Z39" s="41" t="s">
        <v>31</v>
      </c>
      <c r="AA39" s="41" t="s">
        <v>32</v>
      </c>
    </row>
    <row r="40" spans="1:27" ht="12.75">
      <c r="A40" s="17">
        <v>4</v>
      </c>
      <c r="B40" s="40" t="s">
        <v>34</v>
      </c>
      <c r="C40" s="41" t="s">
        <v>35</v>
      </c>
      <c r="D40" s="41" t="s">
        <v>37</v>
      </c>
      <c r="E40" s="41" t="s">
        <v>31</v>
      </c>
      <c r="F40" s="41" t="s">
        <v>32</v>
      </c>
      <c r="H40" s="17">
        <v>4</v>
      </c>
      <c r="I40" s="40" t="s">
        <v>37</v>
      </c>
      <c r="J40" s="41" t="s">
        <v>31</v>
      </c>
      <c r="K40" s="41" t="s">
        <v>33</v>
      </c>
      <c r="L40" s="41" t="s">
        <v>34</v>
      </c>
      <c r="M40" s="41" t="s">
        <v>35</v>
      </c>
      <c r="O40" s="17">
        <v>4</v>
      </c>
      <c r="P40" s="40" t="s">
        <v>32</v>
      </c>
      <c r="Q40" s="41" t="s">
        <v>33</v>
      </c>
      <c r="R40" s="41" t="s">
        <v>35</v>
      </c>
      <c r="S40" s="41" t="s">
        <v>36</v>
      </c>
      <c r="T40" s="41" t="s">
        <v>37</v>
      </c>
      <c r="V40" s="17">
        <v>4</v>
      </c>
      <c r="W40" s="40" t="s">
        <v>35</v>
      </c>
      <c r="X40" s="41" t="s">
        <v>36</v>
      </c>
      <c r="Y40" s="41" t="s">
        <v>31</v>
      </c>
      <c r="Z40" s="41" t="s">
        <v>32</v>
      </c>
      <c r="AA40" s="41" t="s">
        <v>33</v>
      </c>
    </row>
    <row r="41" spans="1:27" ht="12.75">
      <c r="A41" s="17">
        <v>5</v>
      </c>
      <c r="B41" s="40" t="s">
        <v>35</v>
      </c>
      <c r="C41" s="41" t="s">
        <v>36</v>
      </c>
      <c r="D41" s="41" t="s">
        <v>31</v>
      </c>
      <c r="E41" s="41" t="s">
        <v>32</v>
      </c>
      <c r="F41" s="41" t="s">
        <v>33</v>
      </c>
      <c r="H41" s="17">
        <v>5</v>
      </c>
      <c r="I41" s="40" t="s">
        <v>31</v>
      </c>
      <c r="J41" s="41" t="s">
        <v>32</v>
      </c>
      <c r="K41" s="41" t="s">
        <v>34</v>
      </c>
      <c r="L41" s="41" t="s">
        <v>35</v>
      </c>
      <c r="M41" s="41" t="s">
        <v>36</v>
      </c>
      <c r="O41" s="17">
        <v>5</v>
      </c>
      <c r="P41" s="40" t="s">
        <v>33</v>
      </c>
      <c r="Q41" s="41" t="s">
        <v>34</v>
      </c>
      <c r="R41" s="41" t="s">
        <v>36</v>
      </c>
      <c r="S41" s="41" t="s">
        <v>37</v>
      </c>
      <c r="T41" s="41" t="s">
        <v>31</v>
      </c>
      <c r="V41" s="17">
        <v>5</v>
      </c>
      <c r="W41" s="40" t="s">
        <v>36</v>
      </c>
      <c r="X41" s="41" t="s">
        <v>37</v>
      </c>
      <c r="Y41" s="41" t="s">
        <v>32</v>
      </c>
      <c r="Z41" s="41" t="s">
        <v>33</v>
      </c>
      <c r="AA41" s="41" t="s">
        <v>34</v>
      </c>
    </row>
    <row r="42" spans="1:27" ht="12.75">
      <c r="A42" s="17">
        <v>6</v>
      </c>
      <c r="B42" s="40" t="s">
        <v>36</v>
      </c>
      <c r="C42" s="41" t="s">
        <v>37</v>
      </c>
      <c r="D42" s="41" t="s">
        <v>32</v>
      </c>
      <c r="E42" s="41" t="s">
        <v>33</v>
      </c>
      <c r="F42" s="41" t="s">
        <v>34</v>
      </c>
      <c r="H42" s="17">
        <v>6</v>
      </c>
      <c r="I42" s="40" t="s">
        <v>32</v>
      </c>
      <c r="J42" s="41" t="s">
        <v>33</v>
      </c>
      <c r="K42" s="41" t="s">
        <v>35</v>
      </c>
      <c r="L42" s="41" t="s">
        <v>36</v>
      </c>
      <c r="M42" s="41" t="s">
        <v>37</v>
      </c>
      <c r="O42" s="17">
        <v>6</v>
      </c>
      <c r="P42" s="40" t="s">
        <v>34</v>
      </c>
      <c r="Q42" s="41" t="s">
        <v>35</v>
      </c>
      <c r="R42" s="41" t="s">
        <v>37</v>
      </c>
      <c r="S42" s="41" t="s">
        <v>31</v>
      </c>
      <c r="T42" s="41" t="s">
        <v>32</v>
      </c>
      <c r="V42" s="17">
        <v>6</v>
      </c>
      <c r="W42" s="40" t="s">
        <v>37</v>
      </c>
      <c r="X42" s="41" t="s">
        <v>31</v>
      </c>
      <c r="Y42" s="41" t="s">
        <v>33</v>
      </c>
      <c r="Z42" s="41" t="s">
        <v>34</v>
      </c>
      <c r="AA42" s="41" t="s">
        <v>35</v>
      </c>
    </row>
    <row r="43" spans="1:27" ht="12.75">
      <c r="A43" s="17">
        <v>7</v>
      </c>
      <c r="B43" s="40" t="s">
        <v>37</v>
      </c>
      <c r="C43" s="41" t="s">
        <v>31</v>
      </c>
      <c r="D43" s="41" t="s">
        <v>33</v>
      </c>
      <c r="E43" s="41" t="s">
        <v>34</v>
      </c>
      <c r="F43" s="41" t="s">
        <v>35</v>
      </c>
      <c r="H43" s="17">
        <v>7</v>
      </c>
      <c r="I43" s="40" t="s">
        <v>33</v>
      </c>
      <c r="J43" s="41" t="s">
        <v>34</v>
      </c>
      <c r="K43" s="41" t="s">
        <v>36</v>
      </c>
      <c r="L43" s="41" t="s">
        <v>37</v>
      </c>
      <c r="M43" s="41" t="s">
        <v>31</v>
      </c>
      <c r="O43" s="17">
        <v>7</v>
      </c>
      <c r="P43" s="40" t="s">
        <v>35</v>
      </c>
      <c r="Q43" s="41" t="s">
        <v>36</v>
      </c>
      <c r="R43" s="41" t="s">
        <v>31</v>
      </c>
      <c r="S43" s="41" t="s">
        <v>32</v>
      </c>
      <c r="T43" s="41" t="s">
        <v>33</v>
      </c>
      <c r="V43" s="17">
        <v>7</v>
      </c>
      <c r="W43" s="40" t="s">
        <v>31</v>
      </c>
      <c r="X43" s="41" t="s">
        <v>32</v>
      </c>
      <c r="Y43" s="41" t="s">
        <v>34</v>
      </c>
      <c r="Z43" s="41" t="s">
        <v>35</v>
      </c>
      <c r="AA43" s="41" t="s">
        <v>36</v>
      </c>
    </row>
    <row r="44" spans="1:27" ht="12.75">
      <c r="A44" s="17">
        <v>8</v>
      </c>
      <c r="B44" s="40" t="s">
        <v>31</v>
      </c>
      <c r="C44" s="41" t="s">
        <v>32</v>
      </c>
      <c r="D44" s="41" t="s">
        <v>34</v>
      </c>
      <c r="E44" s="41" t="s">
        <v>35</v>
      </c>
      <c r="F44" s="41" t="s">
        <v>36</v>
      </c>
      <c r="H44" s="17">
        <v>8</v>
      </c>
      <c r="I44" s="40" t="s">
        <v>34</v>
      </c>
      <c r="J44" s="41" t="s">
        <v>35</v>
      </c>
      <c r="K44" s="41" t="s">
        <v>37</v>
      </c>
      <c r="L44" s="41" t="s">
        <v>31</v>
      </c>
      <c r="M44" s="41" t="s">
        <v>32</v>
      </c>
      <c r="O44" s="17">
        <v>8</v>
      </c>
      <c r="P44" s="40" t="s">
        <v>36</v>
      </c>
      <c r="Q44" s="41" t="s">
        <v>37</v>
      </c>
      <c r="R44" s="41" t="s">
        <v>32</v>
      </c>
      <c r="S44" s="41" t="s">
        <v>33</v>
      </c>
      <c r="T44" s="41" t="s">
        <v>34</v>
      </c>
      <c r="V44" s="17">
        <v>8</v>
      </c>
      <c r="W44" s="40" t="s">
        <v>32</v>
      </c>
      <c r="X44" s="41" t="s">
        <v>33</v>
      </c>
      <c r="Y44" s="41" t="s">
        <v>35</v>
      </c>
      <c r="Z44" s="41" t="s">
        <v>36</v>
      </c>
      <c r="AA44" s="41" t="s">
        <v>37</v>
      </c>
    </row>
    <row r="45" spans="1:27" ht="12.75">
      <c r="A45" s="17">
        <v>9</v>
      </c>
      <c r="B45" s="40" t="s">
        <v>32</v>
      </c>
      <c r="C45" s="41" t="s">
        <v>33</v>
      </c>
      <c r="D45" s="41" t="s">
        <v>35</v>
      </c>
      <c r="E45" s="41" t="s">
        <v>36</v>
      </c>
      <c r="F45" s="41" t="s">
        <v>37</v>
      </c>
      <c r="H45" s="17">
        <v>9</v>
      </c>
      <c r="I45" s="40" t="s">
        <v>35</v>
      </c>
      <c r="J45" s="41" t="s">
        <v>36</v>
      </c>
      <c r="K45" s="41" t="s">
        <v>31</v>
      </c>
      <c r="L45" s="41" t="s">
        <v>32</v>
      </c>
      <c r="M45" s="41" t="s">
        <v>33</v>
      </c>
      <c r="O45" s="17">
        <v>9</v>
      </c>
      <c r="P45" s="40" t="s">
        <v>37</v>
      </c>
      <c r="Q45" s="41" t="s">
        <v>31</v>
      </c>
      <c r="R45" s="41" t="s">
        <v>33</v>
      </c>
      <c r="S45" s="41" t="s">
        <v>34</v>
      </c>
      <c r="T45" s="41" t="s">
        <v>35</v>
      </c>
      <c r="V45" s="17">
        <v>9</v>
      </c>
      <c r="W45" s="40" t="s">
        <v>33</v>
      </c>
      <c r="X45" s="41" t="s">
        <v>34</v>
      </c>
      <c r="Y45" s="41" t="s">
        <v>36</v>
      </c>
      <c r="Z45" s="41" t="s">
        <v>37</v>
      </c>
      <c r="AA45" s="41" t="s">
        <v>31</v>
      </c>
    </row>
    <row r="46" spans="1:27" ht="12.75">
      <c r="A46" s="17">
        <v>10</v>
      </c>
      <c r="B46" s="40" t="s">
        <v>33</v>
      </c>
      <c r="C46" s="41" t="s">
        <v>34</v>
      </c>
      <c r="D46" s="41" t="s">
        <v>36</v>
      </c>
      <c r="E46" s="41" t="s">
        <v>37</v>
      </c>
      <c r="F46" s="41" t="s">
        <v>31</v>
      </c>
      <c r="H46" s="17">
        <v>10</v>
      </c>
      <c r="I46" s="40" t="s">
        <v>36</v>
      </c>
      <c r="J46" s="41" t="s">
        <v>37</v>
      </c>
      <c r="K46" s="41" t="s">
        <v>32</v>
      </c>
      <c r="L46" s="41" t="s">
        <v>33</v>
      </c>
      <c r="M46" s="41" t="s">
        <v>34</v>
      </c>
      <c r="O46" s="17">
        <v>10</v>
      </c>
      <c r="P46" s="40" t="s">
        <v>31</v>
      </c>
      <c r="Q46" s="41" t="s">
        <v>32</v>
      </c>
      <c r="R46" s="41" t="s">
        <v>34</v>
      </c>
      <c r="S46" s="41" t="s">
        <v>35</v>
      </c>
      <c r="T46" s="41" t="s">
        <v>36</v>
      </c>
      <c r="V46" s="17">
        <v>10</v>
      </c>
      <c r="W46" s="40" t="s">
        <v>34</v>
      </c>
      <c r="X46" s="41" t="s">
        <v>35</v>
      </c>
      <c r="Y46" s="41" t="s">
        <v>37</v>
      </c>
      <c r="Z46" s="41" t="s">
        <v>31</v>
      </c>
      <c r="AA46" s="41" t="s">
        <v>32</v>
      </c>
    </row>
    <row r="47" spans="1:27" ht="12.75">
      <c r="A47" s="17">
        <v>11</v>
      </c>
      <c r="B47" s="40" t="s">
        <v>34</v>
      </c>
      <c r="C47" s="41" t="s">
        <v>35</v>
      </c>
      <c r="D47" s="41" t="s">
        <v>37</v>
      </c>
      <c r="E47" s="41" t="s">
        <v>31</v>
      </c>
      <c r="F47" s="41" t="s">
        <v>32</v>
      </c>
      <c r="H47" s="17">
        <v>11</v>
      </c>
      <c r="I47" s="40" t="s">
        <v>37</v>
      </c>
      <c r="J47" s="41" t="s">
        <v>31</v>
      </c>
      <c r="K47" s="41" t="s">
        <v>33</v>
      </c>
      <c r="L47" s="41" t="s">
        <v>34</v>
      </c>
      <c r="M47" s="41" t="s">
        <v>35</v>
      </c>
      <c r="O47" s="17">
        <v>11</v>
      </c>
      <c r="P47" s="40" t="s">
        <v>32</v>
      </c>
      <c r="Q47" s="41" t="s">
        <v>33</v>
      </c>
      <c r="R47" s="41" t="s">
        <v>35</v>
      </c>
      <c r="S47" s="41" t="s">
        <v>36</v>
      </c>
      <c r="T47" s="41" t="s">
        <v>37</v>
      </c>
      <c r="V47" s="17">
        <v>11</v>
      </c>
      <c r="W47" s="40" t="s">
        <v>35</v>
      </c>
      <c r="X47" s="41" t="s">
        <v>36</v>
      </c>
      <c r="Y47" s="41" t="s">
        <v>31</v>
      </c>
      <c r="Z47" s="41" t="s">
        <v>32</v>
      </c>
      <c r="AA47" s="41" t="s">
        <v>33</v>
      </c>
    </row>
    <row r="48" spans="1:27" ht="12.75">
      <c r="A48" s="17">
        <v>12</v>
      </c>
      <c r="B48" s="40" t="s">
        <v>35</v>
      </c>
      <c r="C48" s="41" t="s">
        <v>36</v>
      </c>
      <c r="D48" s="41" t="s">
        <v>31</v>
      </c>
      <c r="E48" s="41" t="s">
        <v>32</v>
      </c>
      <c r="F48" s="41" t="s">
        <v>33</v>
      </c>
      <c r="H48" s="17">
        <v>12</v>
      </c>
      <c r="I48" s="40" t="s">
        <v>31</v>
      </c>
      <c r="J48" s="41" t="s">
        <v>32</v>
      </c>
      <c r="K48" s="41" t="s">
        <v>34</v>
      </c>
      <c r="L48" s="41" t="s">
        <v>35</v>
      </c>
      <c r="M48" s="41" t="s">
        <v>36</v>
      </c>
      <c r="O48" s="17">
        <v>12</v>
      </c>
      <c r="P48" s="40" t="s">
        <v>33</v>
      </c>
      <c r="Q48" s="41" t="s">
        <v>34</v>
      </c>
      <c r="R48" s="41" t="s">
        <v>36</v>
      </c>
      <c r="S48" s="41" t="s">
        <v>37</v>
      </c>
      <c r="T48" s="41" t="s">
        <v>31</v>
      </c>
      <c r="V48" s="17">
        <v>12</v>
      </c>
      <c r="W48" s="40" t="s">
        <v>36</v>
      </c>
      <c r="X48" s="41" t="s">
        <v>37</v>
      </c>
      <c r="Y48" s="41" t="s">
        <v>32</v>
      </c>
      <c r="Z48" s="41" t="s">
        <v>33</v>
      </c>
      <c r="AA48" s="41" t="s">
        <v>34</v>
      </c>
    </row>
    <row r="49" spans="1:27" ht="12.75">
      <c r="A49" s="17">
        <v>13</v>
      </c>
      <c r="B49" s="40" t="s">
        <v>36</v>
      </c>
      <c r="C49" s="41" t="s">
        <v>37</v>
      </c>
      <c r="D49" s="41" t="s">
        <v>32</v>
      </c>
      <c r="E49" s="41" t="s">
        <v>33</v>
      </c>
      <c r="F49" s="41" t="s">
        <v>34</v>
      </c>
      <c r="H49" s="17">
        <v>13</v>
      </c>
      <c r="I49" s="40" t="s">
        <v>32</v>
      </c>
      <c r="J49" s="41" t="s">
        <v>33</v>
      </c>
      <c r="K49" s="41" t="s">
        <v>35</v>
      </c>
      <c r="L49" s="41" t="s">
        <v>36</v>
      </c>
      <c r="M49" s="41" t="s">
        <v>37</v>
      </c>
      <c r="O49" s="17">
        <v>13</v>
      </c>
      <c r="P49" s="40" t="s">
        <v>34</v>
      </c>
      <c r="Q49" s="41" t="s">
        <v>35</v>
      </c>
      <c r="R49" s="41" t="s">
        <v>37</v>
      </c>
      <c r="S49" s="41" t="s">
        <v>31</v>
      </c>
      <c r="T49" s="41" t="s">
        <v>32</v>
      </c>
      <c r="V49" s="17">
        <v>13</v>
      </c>
      <c r="W49" s="40" t="s">
        <v>37</v>
      </c>
      <c r="X49" s="41" t="s">
        <v>31</v>
      </c>
      <c r="Y49" s="41" t="s">
        <v>33</v>
      </c>
      <c r="Z49" s="41" t="s">
        <v>34</v>
      </c>
      <c r="AA49" s="41" t="s">
        <v>35</v>
      </c>
    </row>
    <row r="50" spans="1:27" ht="12.75">
      <c r="A50" s="17">
        <v>14</v>
      </c>
      <c r="B50" s="40" t="s">
        <v>37</v>
      </c>
      <c r="C50" s="41" t="s">
        <v>31</v>
      </c>
      <c r="D50" s="41" t="s">
        <v>33</v>
      </c>
      <c r="E50" s="41" t="s">
        <v>34</v>
      </c>
      <c r="F50" s="41" t="s">
        <v>35</v>
      </c>
      <c r="H50" s="17">
        <v>14</v>
      </c>
      <c r="I50" s="40" t="s">
        <v>33</v>
      </c>
      <c r="J50" s="41" t="s">
        <v>34</v>
      </c>
      <c r="K50" s="41" t="s">
        <v>36</v>
      </c>
      <c r="L50" s="41" t="s">
        <v>37</v>
      </c>
      <c r="M50" s="41" t="s">
        <v>31</v>
      </c>
      <c r="O50" s="17">
        <v>14</v>
      </c>
      <c r="P50" s="40" t="s">
        <v>35</v>
      </c>
      <c r="Q50" s="41" t="s">
        <v>36</v>
      </c>
      <c r="R50" s="41" t="s">
        <v>31</v>
      </c>
      <c r="S50" s="41" t="s">
        <v>32</v>
      </c>
      <c r="T50" s="41" t="s">
        <v>33</v>
      </c>
      <c r="V50" s="17">
        <v>14</v>
      </c>
      <c r="W50" s="40" t="s">
        <v>31</v>
      </c>
      <c r="X50" s="41" t="s">
        <v>32</v>
      </c>
      <c r="Y50" s="41" t="s">
        <v>34</v>
      </c>
      <c r="Z50" s="41" t="s">
        <v>35</v>
      </c>
      <c r="AA50" s="41" t="s">
        <v>36</v>
      </c>
    </row>
    <row r="51" spans="1:27" ht="12.75">
      <c r="A51" s="17">
        <v>15</v>
      </c>
      <c r="B51" s="40" t="s">
        <v>31</v>
      </c>
      <c r="C51" s="41" t="s">
        <v>32</v>
      </c>
      <c r="D51" s="41" t="s">
        <v>34</v>
      </c>
      <c r="E51" s="41" t="s">
        <v>35</v>
      </c>
      <c r="F51" s="41" t="s">
        <v>36</v>
      </c>
      <c r="H51" s="17">
        <v>15</v>
      </c>
      <c r="I51" s="40" t="s">
        <v>34</v>
      </c>
      <c r="J51" s="41" t="s">
        <v>35</v>
      </c>
      <c r="K51" s="41" t="s">
        <v>37</v>
      </c>
      <c r="L51" s="41" t="s">
        <v>31</v>
      </c>
      <c r="M51" s="41" t="s">
        <v>32</v>
      </c>
      <c r="O51" s="17">
        <v>15</v>
      </c>
      <c r="P51" s="40" t="s">
        <v>36</v>
      </c>
      <c r="Q51" s="41" t="s">
        <v>37</v>
      </c>
      <c r="R51" s="41" t="s">
        <v>32</v>
      </c>
      <c r="S51" s="41" t="s">
        <v>33</v>
      </c>
      <c r="T51" s="41" t="s">
        <v>34</v>
      </c>
      <c r="V51" s="17">
        <v>15</v>
      </c>
      <c r="W51" s="40" t="s">
        <v>32</v>
      </c>
      <c r="X51" s="41" t="s">
        <v>33</v>
      </c>
      <c r="Y51" s="41" t="s">
        <v>35</v>
      </c>
      <c r="Z51" s="41" t="s">
        <v>36</v>
      </c>
      <c r="AA51" s="41" t="s">
        <v>37</v>
      </c>
    </row>
    <row r="52" spans="1:27" ht="12.75">
      <c r="A52" s="17">
        <v>16</v>
      </c>
      <c r="B52" s="40" t="s">
        <v>32</v>
      </c>
      <c r="C52" s="41" t="s">
        <v>33</v>
      </c>
      <c r="D52" s="41" t="s">
        <v>35</v>
      </c>
      <c r="E52" s="41" t="s">
        <v>36</v>
      </c>
      <c r="F52" s="41" t="s">
        <v>37</v>
      </c>
      <c r="H52" s="17">
        <v>16</v>
      </c>
      <c r="I52" s="40" t="s">
        <v>35</v>
      </c>
      <c r="J52" s="41" t="s">
        <v>36</v>
      </c>
      <c r="K52" s="41" t="s">
        <v>31</v>
      </c>
      <c r="L52" s="41" t="s">
        <v>32</v>
      </c>
      <c r="M52" s="41" t="s">
        <v>33</v>
      </c>
      <c r="O52" s="17">
        <v>16</v>
      </c>
      <c r="P52" s="40" t="s">
        <v>37</v>
      </c>
      <c r="Q52" s="41" t="s">
        <v>31</v>
      </c>
      <c r="R52" s="41" t="s">
        <v>33</v>
      </c>
      <c r="S52" s="41" t="s">
        <v>34</v>
      </c>
      <c r="T52" s="41" t="s">
        <v>35</v>
      </c>
      <c r="V52" s="17">
        <v>16</v>
      </c>
      <c r="W52" s="40" t="s">
        <v>33</v>
      </c>
      <c r="X52" s="41" t="s">
        <v>34</v>
      </c>
      <c r="Y52" s="41" t="s">
        <v>36</v>
      </c>
      <c r="Z52" s="41" t="s">
        <v>37</v>
      </c>
      <c r="AA52" s="41" t="s">
        <v>31</v>
      </c>
    </row>
    <row r="53" spans="1:27" ht="12.75">
      <c r="A53" s="17">
        <v>17</v>
      </c>
      <c r="B53" s="40" t="s">
        <v>33</v>
      </c>
      <c r="C53" s="41" t="s">
        <v>34</v>
      </c>
      <c r="D53" s="41" t="s">
        <v>36</v>
      </c>
      <c r="E53" s="41" t="s">
        <v>37</v>
      </c>
      <c r="F53" s="41" t="s">
        <v>31</v>
      </c>
      <c r="H53" s="17">
        <v>17</v>
      </c>
      <c r="I53" s="40" t="s">
        <v>36</v>
      </c>
      <c r="J53" s="41" t="s">
        <v>37</v>
      </c>
      <c r="K53" s="41" t="s">
        <v>32</v>
      </c>
      <c r="L53" s="41" t="s">
        <v>33</v>
      </c>
      <c r="M53" s="41" t="s">
        <v>34</v>
      </c>
      <c r="O53" s="17">
        <v>17</v>
      </c>
      <c r="P53" s="40" t="s">
        <v>31</v>
      </c>
      <c r="Q53" s="41" t="s">
        <v>32</v>
      </c>
      <c r="R53" s="41" t="s">
        <v>34</v>
      </c>
      <c r="S53" s="41" t="s">
        <v>35</v>
      </c>
      <c r="T53" s="41" t="s">
        <v>36</v>
      </c>
      <c r="V53" s="17">
        <v>17</v>
      </c>
      <c r="W53" s="40" t="s">
        <v>34</v>
      </c>
      <c r="X53" s="41" t="s">
        <v>35</v>
      </c>
      <c r="Y53" s="41" t="s">
        <v>37</v>
      </c>
      <c r="Z53" s="41" t="s">
        <v>31</v>
      </c>
      <c r="AA53" s="41" t="s">
        <v>32</v>
      </c>
    </row>
    <row r="54" spans="1:27" ht="12.75">
      <c r="A54" s="17">
        <v>18</v>
      </c>
      <c r="B54" s="40" t="s">
        <v>34</v>
      </c>
      <c r="C54" s="41" t="s">
        <v>35</v>
      </c>
      <c r="D54" s="41" t="s">
        <v>37</v>
      </c>
      <c r="E54" s="41" t="s">
        <v>31</v>
      </c>
      <c r="F54" s="41" t="s">
        <v>32</v>
      </c>
      <c r="H54" s="17">
        <v>18</v>
      </c>
      <c r="I54" s="40" t="s">
        <v>37</v>
      </c>
      <c r="J54" s="41" t="s">
        <v>31</v>
      </c>
      <c r="K54" s="41" t="s">
        <v>33</v>
      </c>
      <c r="L54" s="41" t="s">
        <v>34</v>
      </c>
      <c r="M54" s="41" t="s">
        <v>35</v>
      </c>
      <c r="O54" s="17">
        <v>18</v>
      </c>
      <c r="P54" s="40" t="s">
        <v>32</v>
      </c>
      <c r="Q54" s="41" t="s">
        <v>33</v>
      </c>
      <c r="R54" s="41" t="s">
        <v>35</v>
      </c>
      <c r="S54" s="41" t="s">
        <v>36</v>
      </c>
      <c r="T54" s="41" t="s">
        <v>37</v>
      </c>
      <c r="V54" s="17">
        <v>18</v>
      </c>
      <c r="W54" s="40" t="s">
        <v>35</v>
      </c>
      <c r="X54" s="41" t="s">
        <v>36</v>
      </c>
      <c r="Y54" s="41" t="s">
        <v>31</v>
      </c>
      <c r="Z54" s="41" t="s">
        <v>32</v>
      </c>
      <c r="AA54" s="41" t="s">
        <v>33</v>
      </c>
    </row>
    <row r="55" spans="1:27" ht="12.75">
      <c r="A55" s="17">
        <v>19</v>
      </c>
      <c r="B55" s="40" t="s">
        <v>35</v>
      </c>
      <c r="C55" s="41" t="s">
        <v>36</v>
      </c>
      <c r="D55" s="41" t="s">
        <v>31</v>
      </c>
      <c r="E55" s="41" t="s">
        <v>32</v>
      </c>
      <c r="F55" s="41" t="s">
        <v>33</v>
      </c>
      <c r="H55" s="17">
        <v>19</v>
      </c>
      <c r="I55" s="40" t="s">
        <v>31</v>
      </c>
      <c r="J55" s="41" t="s">
        <v>32</v>
      </c>
      <c r="K55" s="41" t="s">
        <v>34</v>
      </c>
      <c r="L55" s="41" t="s">
        <v>35</v>
      </c>
      <c r="M55" s="41" t="s">
        <v>36</v>
      </c>
      <c r="O55" s="17">
        <v>19</v>
      </c>
      <c r="P55" s="40" t="s">
        <v>33</v>
      </c>
      <c r="Q55" s="41" t="s">
        <v>34</v>
      </c>
      <c r="R55" s="41" t="s">
        <v>36</v>
      </c>
      <c r="S55" s="41" t="s">
        <v>37</v>
      </c>
      <c r="T55" s="41" t="s">
        <v>31</v>
      </c>
      <c r="V55" s="17">
        <v>19</v>
      </c>
      <c r="W55" s="40" t="s">
        <v>36</v>
      </c>
      <c r="X55" s="41" t="s">
        <v>37</v>
      </c>
      <c r="Y55" s="41" t="s">
        <v>32</v>
      </c>
      <c r="Z55" s="41" t="s">
        <v>33</v>
      </c>
      <c r="AA55" s="41" t="s">
        <v>34</v>
      </c>
    </row>
    <row r="56" spans="1:27" ht="12.75">
      <c r="A56" s="17">
        <v>20</v>
      </c>
      <c r="B56" s="40" t="s">
        <v>36</v>
      </c>
      <c r="C56" s="41" t="s">
        <v>37</v>
      </c>
      <c r="D56" s="41" t="s">
        <v>32</v>
      </c>
      <c r="E56" s="41" t="s">
        <v>33</v>
      </c>
      <c r="F56" s="41" t="s">
        <v>34</v>
      </c>
      <c r="H56" s="17">
        <v>20</v>
      </c>
      <c r="I56" s="40" t="s">
        <v>32</v>
      </c>
      <c r="J56" s="41" t="s">
        <v>33</v>
      </c>
      <c r="K56" s="41" t="s">
        <v>35</v>
      </c>
      <c r="L56" s="41" t="s">
        <v>36</v>
      </c>
      <c r="M56" s="41" t="s">
        <v>37</v>
      </c>
      <c r="O56" s="17">
        <v>20</v>
      </c>
      <c r="P56" s="40" t="s">
        <v>34</v>
      </c>
      <c r="Q56" s="41" t="s">
        <v>35</v>
      </c>
      <c r="R56" s="41" t="s">
        <v>37</v>
      </c>
      <c r="S56" s="41" t="s">
        <v>31</v>
      </c>
      <c r="T56" s="41" t="s">
        <v>32</v>
      </c>
      <c r="V56" s="17">
        <v>20</v>
      </c>
      <c r="W56" s="40" t="s">
        <v>37</v>
      </c>
      <c r="X56" s="41" t="s">
        <v>31</v>
      </c>
      <c r="Y56" s="41" t="s">
        <v>33</v>
      </c>
      <c r="Z56" s="41" t="s">
        <v>34</v>
      </c>
      <c r="AA56" s="41" t="s">
        <v>35</v>
      </c>
    </row>
    <row r="57" spans="1:27" ht="12.75">
      <c r="A57" s="17">
        <v>21</v>
      </c>
      <c r="B57" s="40" t="s">
        <v>37</v>
      </c>
      <c r="C57" s="41" t="s">
        <v>31</v>
      </c>
      <c r="D57" s="41" t="s">
        <v>33</v>
      </c>
      <c r="E57" s="41" t="s">
        <v>34</v>
      </c>
      <c r="F57" s="41" t="s">
        <v>35</v>
      </c>
      <c r="H57" s="17">
        <v>21</v>
      </c>
      <c r="I57" s="40" t="s">
        <v>33</v>
      </c>
      <c r="J57" s="41" t="s">
        <v>34</v>
      </c>
      <c r="K57" s="41" t="s">
        <v>36</v>
      </c>
      <c r="L57" s="41" t="s">
        <v>37</v>
      </c>
      <c r="M57" s="41" t="s">
        <v>31</v>
      </c>
      <c r="O57" s="17">
        <v>21</v>
      </c>
      <c r="P57" s="40" t="s">
        <v>35</v>
      </c>
      <c r="Q57" s="41" t="s">
        <v>36</v>
      </c>
      <c r="R57" s="41" t="s">
        <v>31</v>
      </c>
      <c r="S57" s="41" t="s">
        <v>32</v>
      </c>
      <c r="T57" s="41" t="s">
        <v>33</v>
      </c>
      <c r="V57" s="17">
        <v>21</v>
      </c>
      <c r="W57" s="40" t="s">
        <v>31</v>
      </c>
      <c r="X57" s="41" t="s">
        <v>32</v>
      </c>
      <c r="Y57" s="41" t="s">
        <v>34</v>
      </c>
      <c r="Z57" s="41" t="s">
        <v>35</v>
      </c>
      <c r="AA57" s="41" t="s">
        <v>36</v>
      </c>
    </row>
    <row r="58" spans="1:27" ht="12.75">
      <c r="A58" s="17">
        <v>22</v>
      </c>
      <c r="B58" s="40" t="s">
        <v>31</v>
      </c>
      <c r="C58" s="41" t="s">
        <v>32</v>
      </c>
      <c r="D58" s="41" t="s">
        <v>34</v>
      </c>
      <c r="E58" s="41" t="s">
        <v>35</v>
      </c>
      <c r="F58" s="41" t="s">
        <v>36</v>
      </c>
      <c r="H58" s="17">
        <v>22</v>
      </c>
      <c r="I58" s="40" t="s">
        <v>34</v>
      </c>
      <c r="J58" s="41" t="s">
        <v>35</v>
      </c>
      <c r="K58" s="41" t="s">
        <v>37</v>
      </c>
      <c r="L58" s="41" t="s">
        <v>31</v>
      </c>
      <c r="M58" s="41" t="s">
        <v>32</v>
      </c>
      <c r="O58" s="17">
        <v>22</v>
      </c>
      <c r="P58" s="40" t="s">
        <v>36</v>
      </c>
      <c r="Q58" s="41" t="s">
        <v>37</v>
      </c>
      <c r="R58" s="41" t="s">
        <v>32</v>
      </c>
      <c r="S58" s="41" t="s">
        <v>33</v>
      </c>
      <c r="T58" s="41" t="s">
        <v>34</v>
      </c>
      <c r="V58" s="17">
        <v>22</v>
      </c>
      <c r="W58" s="40" t="s">
        <v>32</v>
      </c>
      <c r="X58" s="41" t="s">
        <v>33</v>
      </c>
      <c r="Y58" s="41" t="s">
        <v>35</v>
      </c>
      <c r="Z58" s="41" t="s">
        <v>36</v>
      </c>
      <c r="AA58" s="41" t="s">
        <v>37</v>
      </c>
    </row>
    <row r="59" spans="1:27" ht="12.75">
      <c r="A59" s="17">
        <v>23</v>
      </c>
      <c r="B59" s="40" t="s">
        <v>32</v>
      </c>
      <c r="C59" s="41" t="s">
        <v>33</v>
      </c>
      <c r="D59" s="41" t="s">
        <v>35</v>
      </c>
      <c r="E59" s="41" t="s">
        <v>36</v>
      </c>
      <c r="F59" s="41" t="s">
        <v>37</v>
      </c>
      <c r="H59" s="17">
        <v>23</v>
      </c>
      <c r="I59" s="40" t="s">
        <v>35</v>
      </c>
      <c r="J59" s="41" t="s">
        <v>36</v>
      </c>
      <c r="K59" s="41" t="s">
        <v>31</v>
      </c>
      <c r="L59" s="41" t="s">
        <v>32</v>
      </c>
      <c r="M59" s="41" t="s">
        <v>33</v>
      </c>
      <c r="O59" s="17">
        <v>23</v>
      </c>
      <c r="P59" s="40" t="s">
        <v>37</v>
      </c>
      <c r="Q59" s="41" t="s">
        <v>31</v>
      </c>
      <c r="R59" s="41" t="s">
        <v>33</v>
      </c>
      <c r="S59" s="41" t="s">
        <v>34</v>
      </c>
      <c r="T59" s="41" t="s">
        <v>35</v>
      </c>
      <c r="V59" s="17">
        <v>23</v>
      </c>
      <c r="W59" s="40" t="s">
        <v>33</v>
      </c>
      <c r="X59" s="41" t="s">
        <v>34</v>
      </c>
      <c r="Y59" s="41" t="s">
        <v>36</v>
      </c>
      <c r="Z59" s="41" t="s">
        <v>37</v>
      </c>
      <c r="AA59" s="41" t="s">
        <v>31</v>
      </c>
    </row>
    <row r="60" spans="1:27" ht="12.75">
      <c r="A60" s="17">
        <v>24</v>
      </c>
      <c r="B60" s="40" t="s">
        <v>33</v>
      </c>
      <c r="C60" s="41" t="s">
        <v>34</v>
      </c>
      <c r="D60" s="41" t="s">
        <v>36</v>
      </c>
      <c r="E60" s="41" t="s">
        <v>37</v>
      </c>
      <c r="F60" s="41" t="s">
        <v>31</v>
      </c>
      <c r="H60" s="17">
        <v>24</v>
      </c>
      <c r="I60" s="40" t="s">
        <v>36</v>
      </c>
      <c r="J60" s="41" t="s">
        <v>37</v>
      </c>
      <c r="K60" s="41" t="s">
        <v>32</v>
      </c>
      <c r="L60" s="41" t="s">
        <v>33</v>
      </c>
      <c r="M60" s="41" t="s">
        <v>34</v>
      </c>
      <c r="O60" s="17">
        <v>24</v>
      </c>
      <c r="P60" s="40" t="s">
        <v>31</v>
      </c>
      <c r="Q60" s="41" t="s">
        <v>32</v>
      </c>
      <c r="R60" s="41" t="s">
        <v>34</v>
      </c>
      <c r="S60" s="41" t="s">
        <v>35</v>
      </c>
      <c r="T60" s="41" t="s">
        <v>36</v>
      </c>
      <c r="V60" s="17">
        <v>24</v>
      </c>
      <c r="W60" s="40" t="s">
        <v>34</v>
      </c>
      <c r="X60" s="41" t="s">
        <v>35</v>
      </c>
      <c r="Y60" s="41" t="s">
        <v>37</v>
      </c>
      <c r="Z60" s="41" t="s">
        <v>31</v>
      </c>
      <c r="AA60" s="41" t="s">
        <v>32</v>
      </c>
    </row>
    <row r="61" spans="1:27" ht="12.75">
      <c r="A61" s="17">
        <v>25</v>
      </c>
      <c r="B61" s="40" t="s">
        <v>34</v>
      </c>
      <c r="C61" s="41" t="s">
        <v>35</v>
      </c>
      <c r="D61" s="41" t="s">
        <v>37</v>
      </c>
      <c r="E61" s="41" t="s">
        <v>31</v>
      </c>
      <c r="F61" s="41" t="s">
        <v>32</v>
      </c>
      <c r="H61" s="17">
        <v>25</v>
      </c>
      <c r="I61" s="40" t="s">
        <v>37</v>
      </c>
      <c r="J61" s="41" t="s">
        <v>31</v>
      </c>
      <c r="K61" s="41" t="s">
        <v>33</v>
      </c>
      <c r="L61" s="41" t="s">
        <v>34</v>
      </c>
      <c r="M61" s="41" t="s">
        <v>35</v>
      </c>
      <c r="O61" s="17">
        <v>25</v>
      </c>
      <c r="P61" s="40" t="s">
        <v>32</v>
      </c>
      <c r="Q61" s="41" t="s">
        <v>33</v>
      </c>
      <c r="R61" s="41" t="s">
        <v>35</v>
      </c>
      <c r="S61" s="41" t="s">
        <v>36</v>
      </c>
      <c r="T61" s="41" t="s">
        <v>37</v>
      </c>
      <c r="V61" s="17">
        <v>25</v>
      </c>
      <c r="W61" s="40" t="s">
        <v>35</v>
      </c>
      <c r="X61" s="41" t="s">
        <v>36</v>
      </c>
      <c r="Y61" s="41" t="s">
        <v>31</v>
      </c>
      <c r="Z61" s="41" t="s">
        <v>32</v>
      </c>
      <c r="AA61" s="41" t="s">
        <v>33</v>
      </c>
    </row>
    <row r="62" spans="1:27" ht="12.75">
      <c r="A62" s="17">
        <v>26</v>
      </c>
      <c r="B62" s="40" t="s">
        <v>35</v>
      </c>
      <c r="C62" s="41" t="s">
        <v>36</v>
      </c>
      <c r="D62" s="41" t="s">
        <v>31</v>
      </c>
      <c r="E62" s="41" t="s">
        <v>32</v>
      </c>
      <c r="F62" s="41" t="s">
        <v>33</v>
      </c>
      <c r="H62" s="17">
        <v>26</v>
      </c>
      <c r="I62" s="40" t="s">
        <v>31</v>
      </c>
      <c r="J62" s="41" t="s">
        <v>32</v>
      </c>
      <c r="K62" s="41" t="s">
        <v>34</v>
      </c>
      <c r="L62" s="41" t="s">
        <v>35</v>
      </c>
      <c r="M62" s="41" t="s">
        <v>36</v>
      </c>
      <c r="O62" s="17">
        <v>26</v>
      </c>
      <c r="P62" s="40" t="s">
        <v>33</v>
      </c>
      <c r="Q62" s="41" t="s">
        <v>34</v>
      </c>
      <c r="R62" s="41" t="s">
        <v>36</v>
      </c>
      <c r="S62" s="41" t="s">
        <v>37</v>
      </c>
      <c r="T62" s="41" t="s">
        <v>31</v>
      </c>
      <c r="V62" s="17">
        <v>26</v>
      </c>
      <c r="W62" s="40" t="s">
        <v>36</v>
      </c>
      <c r="X62" s="41" t="s">
        <v>37</v>
      </c>
      <c r="Y62" s="41" t="s">
        <v>32</v>
      </c>
      <c r="Z62" s="41" t="s">
        <v>33</v>
      </c>
      <c r="AA62" s="41" t="s">
        <v>34</v>
      </c>
    </row>
    <row r="63" spans="1:27" ht="12.75">
      <c r="A63" s="17">
        <v>27</v>
      </c>
      <c r="B63" s="40" t="s">
        <v>36</v>
      </c>
      <c r="C63" s="41" t="s">
        <v>37</v>
      </c>
      <c r="D63" s="41" t="s">
        <v>32</v>
      </c>
      <c r="E63" s="41" t="s">
        <v>33</v>
      </c>
      <c r="F63" s="41" t="s">
        <v>34</v>
      </c>
      <c r="H63" s="17">
        <v>27</v>
      </c>
      <c r="I63" s="40" t="s">
        <v>32</v>
      </c>
      <c r="J63" s="41" t="s">
        <v>33</v>
      </c>
      <c r="K63" s="41" t="s">
        <v>35</v>
      </c>
      <c r="L63" s="41" t="s">
        <v>36</v>
      </c>
      <c r="M63" s="41" t="s">
        <v>37</v>
      </c>
      <c r="O63" s="17">
        <v>27</v>
      </c>
      <c r="P63" s="40" t="s">
        <v>34</v>
      </c>
      <c r="Q63" s="41" t="s">
        <v>35</v>
      </c>
      <c r="R63" s="41" t="s">
        <v>37</v>
      </c>
      <c r="S63" s="41" t="s">
        <v>31</v>
      </c>
      <c r="T63" s="41" t="s">
        <v>32</v>
      </c>
      <c r="V63" s="17">
        <v>27</v>
      </c>
      <c r="W63" s="40" t="s">
        <v>37</v>
      </c>
      <c r="X63" s="41" t="s">
        <v>31</v>
      </c>
      <c r="Y63" s="41" t="s">
        <v>33</v>
      </c>
      <c r="Z63" s="41" t="s">
        <v>34</v>
      </c>
      <c r="AA63" s="41" t="s">
        <v>35</v>
      </c>
    </row>
    <row r="64" spans="1:27" ht="12.75">
      <c r="A64" s="17">
        <v>28</v>
      </c>
      <c r="B64" s="40" t="s">
        <v>37</v>
      </c>
      <c r="C64" s="41" t="s">
        <v>31</v>
      </c>
      <c r="D64" s="41" t="s">
        <v>33</v>
      </c>
      <c r="E64" s="41" t="s">
        <v>34</v>
      </c>
      <c r="F64" s="41" t="s">
        <v>35</v>
      </c>
      <c r="H64" s="17">
        <v>28</v>
      </c>
      <c r="I64" s="40" t="s">
        <v>33</v>
      </c>
      <c r="J64" s="41" t="s">
        <v>34</v>
      </c>
      <c r="K64" s="41" t="s">
        <v>36</v>
      </c>
      <c r="L64" s="41" t="s">
        <v>37</v>
      </c>
      <c r="M64" s="41" t="s">
        <v>31</v>
      </c>
      <c r="O64" s="17">
        <v>28</v>
      </c>
      <c r="P64" s="40" t="s">
        <v>35</v>
      </c>
      <c r="Q64" s="41" t="s">
        <v>36</v>
      </c>
      <c r="R64" s="41" t="s">
        <v>31</v>
      </c>
      <c r="S64" s="41" t="s">
        <v>32</v>
      </c>
      <c r="T64" s="41" t="s">
        <v>33</v>
      </c>
      <c r="V64" s="17">
        <v>28</v>
      </c>
      <c r="W64" s="40" t="s">
        <v>31</v>
      </c>
      <c r="X64" s="41" t="s">
        <v>32</v>
      </c>
      <c r="Y64" s="41" t="s">
        <v>34</v>
      </c>
      <c r="Z64" s="41" t="s">
        <v>35</v>
      </c>
      <c r="AA64" s="41" t="s">
        <v>36</v>
      </c>
    </row>
    <row r="65" spans="1:27" ht="12.75">
      <c r="A65" s="17">
        <v>29</v>
      </c>
      <c r="B65" s="40" t="s">
        <v>31</v>
      </c>
      <c r="C65" s="41" t="s">
        <v>32</v>
      </c>
      <c r="D65" s="41" t="s">
        <v>34</v>
      </c>
      <c r="E65" s="41" t="s">
        <v>35</v>
      </c>
      <c r="F65" s="41" t="s">
        <v>36</v>
      </c>
      <c r="H65" s="17">
        <v>29</v>
      </c>
      <c r="I65" s="40" t="s">
        <v>34</v>
      </c>
      <c r="J65" s="41" t="s">
        <v>35</v>
      </c>
      <c r="K65" s="41" t="s">
        <v>37</v>
      </c>
      <c r="L65" s="41" t="s">
        <v>31</v>
      </c>
      <c r="M65" s="41" t="s">
        <v>32</v>
      </c>
      <c r="O65" s="17">
        <v>29</v>
      </c>
      <c r="P65" s="40" t="s">
        <v>36</v>
      </c>
      <c r="Q65" s="41" t="s">
        <v>37</v>
      </c>
      <c r="R65" s="41" t="s">
        <v>32</v>
      </c>
      <c r="S65" s="41" t="s">
        <v>33</v>
      </c>
      <c r="T65" s="41" t="s">
        <v>34</v>
      </c>
      <c r="V65" s="17">
        <v>29</v>
      </c>
      <c r="W65" s="40" t="s">
        <v>32</v>
      </c>
      <c r="X65" s="41" t="s">
        <v>33</v>
      </c>
      <c r="Y65" s="41" t="s">
        <v>35</v>
      </c>
      <c r="Z65" s="41" t="s">
        <v>36</v>
      </c>
      <c r="AA65" s="41" t="s">
        <v>37</v>
      </c>
    </row>
    <row r="66" spans="1:27" ht="12.75">
      <c r="A66" s="17">
        <v>30</v>
      </c>
      <c r="B66" s="40" t="s">
        <v>32</v>
      </c>
      <c r="C66" s="41" t="s">
        <v>33</v>
      </c>
      <c r="D66" s="41" t="s">
        <v>35</v>
      </c>
      <c r="E66" s="41" t="s">
        <v>36</v>
      </c>
      <c r="F66" s="41" t="s">
        <v>37</v>
      </c>
      <c r="H66" s="17">
        <v>30</v>
      </c>
      <c r="I66" s="40" t="s">
        <v>35</v>
      </c>
      <c r="J66" s="41" t="s">
        <v>36</v>
      </c>
      <c r="K66" s="41" t="s">
        <v>31</v>
      </c>
      <c r="L66" s="41" t="s">
        <v>32</v>
      </c>
      <c r="M66" s="41" t="s">
        <v>33</v>
      </c>
      <c r="O66" s="17">
        <v>30</v>
      </c>
      <c r="P66" s="40" t="s">
        <v>37</v>
      </c>
      <c r="Q66" s="41" t="s">
        <v>31</v>
      </c>
      <c r="R66" s="41" t="s">
        <v>33</v>
      </c>
      <c r="S66" s="41" t="s">
        <v>34</v>
      </c>
      <c r="T66" s="41" t="s">
        <v>35</v>
      </c>
      <c r="V66" s="17">
        <v>30</v>
      </c>
      <c r="W66" s="40" t="s">
        <v>33</v>
      </c>
      <c r="X66" s="41" t="s">
        <v>34</v>
      </c>
      <c r="Y66" s="41" t="s">
        <v>36</v>
      </c>
      <c r="Z66" s="41" t="s">
        <v>37</v>
      </c>
      <c r="AA66" s="41" t="s">
        <v>31</v>
      </c>
    </row>
    <row r="67" spans="1:27" ht="12.75">
      <c r="A67" s="17">
        <v>31</v>
      </c>
      <c r="B67" s="40" t="s">
        <v>33</v>
      </c>
      <c r="C67" s="41" t="s">
        <v>34</v>
      </c>
      <c r="D67" s="41" t="s">
        <v>36</v>
      </c>
      <c r="E67" s="41" t="s">
        <v>37</v>
      </c>
      <c r="F67" s="41" t="s">
        <v>31</v>
      </c>
      <c r="I67" s="40"/>
      <c r="J67" s="41"/>
      <c r="K67" s="41"/>
      <c r="L67" s="41"/>
      <c r="M67" s="41"/>
      <c r="O67" s="17">
        <v>31</v>
      </c>
      <c r="P67" s="40" t="s">
        <v>31</v>
      </c>
      <c r="Q67" s="41" t="s">
        <v>32</v>
      </c>
      <c r="R67" s="41" t="s">
        <v>34</v>
      </c>
      <c r="S67" s="41" t="s">
        <v>35</v>
      </c>
      <c r="T67" s="41" t="s">
        <v>36</v>
      </c>
      <c r="V67" s="17">
        <v>31</v>
      </c>
      <c r="W67" s="40" t="s">
        <v>34</v>
      </c>
      <c r="X67" s="41" t="s">
        <v>35</v>
      </c>
      <c r="Y67" s="41" t="s">
        <v>37</v>
      </c>
      <c r="Z67" s="41" t="s">
        <v>31</v>
      </c>
      <c r="AA67" s="41" t="s">
        <v>32</v>
      </c>
    </row>
    <row r="69" spans="2:27" ht="12.75">
      <c r="B69" s="481" t="s">
        <v>45</v>
      </c>
      <c r="C69" s="481"/>
      <c r="D69" s="481"/>
      <c r="E69" s="481"/>
      <c r="F69" s="481"/>
      <c r="I69" s="481" t="s">
        <v>46</v>
      </c>
      <c r="J69" s="481"/>
      <c r="K69" s="481"/>
      <c r="L69" s="481"/>
      <c r="M69" s="481"/>
      <c r="P69" s="481" t="s">
        <v>47</v>
      </c>
      <c r="Q69" s="481"/>
      <c r="R69" s="481"/>
      <c r="S69" s="481"/>
      <c r="T69" s="481"/>
      <c r="W69" s="481" t="s">
        <v>48</v>
      </c>
      <c r="X69" s="481"/>
      <c r="Y69" s="481"/>
      <c r="Z69" s="481"/>
      <c r="AA69" s="481"/>
    </row>
    <row r="70" spans="2:27" ht="12.75">
      <c r="B70" s="37">
        <v>2006</v>
      </c>
      <c r="C70" s="38">
        <v>2007</v>
      </c>
      <c r="D70" s="38">
        <v>2008</v>
      </c>
      <c r="E70" s="38">
        <v>2009</v>
      </c>
      <c r="F70" s="39">
        <v>2010</v>
      </c>
      <c r="I70" s="37">
        <v>2006</v>
      </c>
      <c r="J70" s="38">
        <v>2007</v>
      </c>
      <c r="K70" s="38">
        <v>2008</v>
      </c>
      <c r="L70" s="38">
        <v>2009</v>
      </c>
      <c r="M70" s="39">
        <v>2010</v>
      </c>
      <c r="P70" s="37">
        <v>2006</v>
      </c>
      <c r="Q70" s="38">
        <v>2007</v>
      </c>
      <c r="R70" s="38">
        <v>2008</v>
      </c>
      <c r="S70" s="38">
        <v>2009</v>
      </c>
      <c r="T70" s="39">
        <v>2010</v>
      </c>
      <c r="W70" s="37">
        <v>2006</v>
      </c>
      <c r="X70" s="38">
        <v>2007</v>
      </c>
      <c r="Y70" s="38">
        <v>2008</v>
      </c>
      <c r="Z70" s="38">
        <v>2009</v>
      </c>
      <c r="AA70" s="39">
        <v>2010</v>
      </c>
    </row>
    <row r="71" spans="1:27" ht="12.75">
      <c r="A71" s="17">
        <v>1</v>
      </c>
      <c r="B71" s="40" t="s">
        <v>35</v>
      </c>
      <c r="C71" s="41" t="s">
        <v>36</v>
      </c>
      <c r="D71" s="41" t="s">
        <v>31</v>
      </c>
      <c r="E71" s="41" t="s">
        <v>32</v>
      </c>
      <c r="F71" s="41" t="s">
        <v>33</v>
      </c>
      <c r="H71" s="17">
        <v>1</v>
      </c>
      <c r="I71" s="40" t="s">
        <v>37</v>
      </c>
      <c r="J71" s="41" t="s">
        <v>31</v>
      </c>
      <c r="K71" s="41" t="s">
        <v>33</v>
      </c>
      <c r="L71" s="41" t="s">
        <v>34</v>
      </c>
      <c r="M71" s="41" t="s">
        <v>35</v>
      </c>
      <c r="O71" s="17">
        <v>1</v>
      </c>
      <c r="P71" s="40" t="s">
        <v>33</v>
      </c>
      <c r="Q71" s="41" t="s">
        <v>34</v>
      </c>
      <c r="R71" s="41" t="s">
        <v>36</v>
      </c>
      <c r="S71" s="41" t="s">
        <v>37</v>
      </c>
      <c r="T71" s="41" t="s">
        <v>31</v>
      </c>
      <c r="V71" s="17">
        <v>1</v>
      </c>
      <c r="W71" s="40" t="s">
        <v>35</v>
      </c>
      <c r="X71" s="41" t="s">
        <v>36</v>
      </c>
      <c r="Y71" s="41" t="s">
        <v>31</v>
      </c>
      <c r="Z71" s="41" t="s">
        <v>32</v>
      </c>
      <c r="AA71" s="41" t="s">
        <v>33</v>
      </c>
    </row>
    <row r="72" spans="1:27" ht="12.75">
      <c r="A72" s="17">
        <v>2</v>
      </c>
      <c r="B72" s="40" t="s">
        <v>36</v>
      </c>
      <c r="C72" s="41" t="s">
        <v>37</v>
      </c>
      <c r="D72" s="41" t="s">
        <v>32</v>
      </c>
      <c r="E72" s="41" t="s">
        <v>33</v>
      </c>
      <c r="F72" s="41" t="s">
        <v>34</v>
      </c>
      <c r="H72" s="17">
        <v>2</v>
      </c>
      <c r="I72" s="40" t="s">
        <v>31</v>
      </c>
      <c r="J72" s="41" t="s">
        <v>32</v>
      </c>
      <c r="K72" s="41" t="s">
        <v>34</v>
      </c>
      <c r="L72" s="41" t="s">
        <v>35</v>
      </c>
      <c r="M72" s="41" t="s">
        <v>36</v>
      </c>
      <c r="O72" s="17">
        <v>2</v>
      </c>
      <c r="P72" s="40" t="s">
        <v>34</v>
      </c>
      <c r="Q72" s="41" t="s">
        <v>35</v>
      </c>
      <c r="R72" s="41" t="s">
        <v>37</v>
      </c>
      <c r="S72" s="41" t="s">
        <v>31</v>
      </c>
      <c r="T72" s="41" t="s">
        <v>32</v>
      </c>
      <c r="V72" s="17">
        <v>2</v>
      </c>
      <c r="W72" s="40" t="s">
        <v>36</v>
      </c>
      <c r="X72" s="41" t="s">
        <v>37</v>
      </c>
      <c r="Y72" s="41" t="s">
        <v>32</v>
      </c>
      <c r="Z72" s="41" t="s">
        <v>33</v>
      </c>
      <c r="AA72" s="41" t="s">
        <v>34</v>
      </c>
    </row>
    <row r="73" spans="1:27" ht="12.75">
      <c r="A73" s="17">
        <v>3</v>
      </c>
      <c r="B73" s="40" t="s">
        <v>37</v>
      </c>
      <c r="C73" s="41" t="s">
        <v>31</v>
      </c>
      <c r="D73" s="41" t="s">
        <v>33</v>
      </c>
      <c r="E73" s="41" t="s">
        <v>34</v>
      </c>
      <c r="F73" s="41" t="s">
        <v>35</v>
      </c>
      <c r="H73" s="17">
        <v>3</v>
      </c>
      <c r="I73" s="40" t="s">
        <v>32</v>
      </c>
      <c r="J73" s="41" t="s">
        <v>33</v>
      </c>
      <c r="K73" s="41" t="s">
        <v>35</v>
      </c>
      <c r="L73" s="41" t="s">
        <v>36</v>
      </c>
      <c r="M73" s="41" t="s">
        <v>37</v>
      </c>
      <c r="O73" s="17">
        <v>3</v>
      </c>
      <c r="P73" s="40" t="s">
        <v>35</v>
      </c>
      <c r="Q73" s="41" t="s">
        <v>36</v>
      </c>
      <c r="R73" s="41" t="s">
        <v>31</v>
      </c>
      <c r="S73" s="41" t="s">
        <v>32</v>
      </c>
      <c r="T73" s="41" t="s">
        <v>33</v>
      </c>
      <c r="V73" s="17">
        <v>3</v>
      </c>
      <c r="W73" s="40" t="s">
        <v>37</v>
      </c>
      <c r="X73" s="41" t="s">
        <v>31</v>
      </c>
      <c r="Y73" s="41" t="s">
        <v>33</v>
      </c>
      <c r="Z73" s="41" t="s">
        <v>34</v>
      </c>
      <c r="AA73" s="41" t="s">
        <v>35</v>
      </c>
    </row>
    <row r="74" spans="1:27" ht="12.75">
      <c r="A74" s="17">
        <v>4</v>
      </c>
      <c r="B74" s="40" t="s">
        <v>31</v>
      </c>
      <c r="C74" s="41" t="s">
        <v>32</v>
      </c>
      <c r="D74" s="41" t="s">
        <v>34</v>
      </c>
      <c r="E74" s="41" t="s">
        <v>35</v>
      </c>
      <c r="F74" s="41" t="s">
        <v>36</v>
      </c>
      <c r="H74" s="17">
        <v>4</v>
      </c>
      <c r="I74" s="40" t="s">
        <v>33</v>
      </c>
      <c r="J74" s="41" t="s">
        <v>34</v>
      </c>
      <c r="K74" s="41" t="s">
        <v>36</v>
      </c>
      <c r="L74" s="41" t="s">
        <v>37</v>
      </c>
      <c r="M74" s="41" t="s">
        <v>31</v>
      </c>
      <c r="O74" s="17">
        <v>4</v>
      </c>
      <c r="P74" s="40" t="s">
        <v>36</v>
      </c>
      <c r="Q74" s="41" t="s">
        <v>37</v>
      </c>
      <c r="R74" s="41" t="s">
        <v>32</v>
      </c>
      <c r="S74" s="41" t="s">
        <v>33</v>
      </c>
      <c r="T74" s="41" t="s">
        <v>34</v>
      </c>
      <c r="V74" s="17">
        <v>4</v>
      </c>
      <c r="W74" s="40" t="s">
        <v>31</v>
      </c>
      <c r="X74" s="41" t="s">
        <v>32</v>
      </c>
      <c r="Y74" s="41" t="s">
        <v>34</v>
      </c>
      <c r="Z74" s="41" t="s">
        <v>35</v>
      </c>
      <c r="AA74" s="41" t="s">
        <v>36</v>
      </c>
    </row>
    <row r="75" spans="1:27" ht="12.75">
      <c r="A75" s="17">
        <v>5</v>
      </c>
      <c r="B75" s="40" t="s">
        <v>32</v>
      </c>
      <c r="C75" s="41" t="s">
        <v>33</v>
      </c>
      <c r="D75" s="41" t="s">
        <v>35</v>
      </c>
      <c r="E75" s="41" t="s">
        <v>36</v>
      </c>
      <c r="F75" s="41" t="s">
        <v>37</v>
      </c>
      <c r="H75" s="17">
        <v>5</v>
      </c>
      <c r="I75" s="40" t="s">
        <v>34</v>
      </c>
      <c r="J75" s="41" t="s">
        <v>35</v>
      </c>
      <c r="K75" s="41" t="s">
        <v>37</v>
      </c>
      <c r="L75" s="41" t="s">
        <v>31</v>
      </c>
      <c r="M75" s="41" t="s">
        <v>32</v>
      </c>
      <c r="O75" s="17">
        <v>5</v>
      </c>
      <c r="P75" s="40" t="s">
        <v>37</v>
      </c>
      <c r="Q75" s="41" t="s">
        <v>31</v>
      </c>
      <c r="R75" s="41" t="s">
        <v>33</v>
      </c>
      <c r="S75" s="41" t="s">
        <v>34</v>
      </c>
      <c r="T75" s="41" t="s">
        <v>35</v>
      </c>
      <c r="V75" s="17">
        <v>5</v>
      </c>
      <c r="W75" s="40" t="s">
        <v>32</v>
      </c>
      <c r="X75" s="41" t="s">
        <v>33</v>
      </c>
      <c r="Y75" s="41" t="s">
        <v>35</v>
      </c>
      <c r="Z75" s="41" t="s">
        <v>36</v>
      </c>
      <c r="AA75" s="41" t="s">
        <v>37</v>
      </c>
    </row>
    <row r="76" spans="1:27" ht="12.75">
      <c r="A76" s="17">
        <v>6</v>
      </c>
      <c r="B76" s="40" t="s">
        <v>33</v>
      </c>
      <c r="C76" s="41" t="s">
        <v>34</v>
      </c>
      <c r="D76" s="41" t="s">
        <v>36</v>
      </c>
      <c r="E76" s="41" t="s">
        <v>37</v>
      </c>
      <c r="F76" s="41" t="s">
        <v>31</v>
      </c>
      <c r="H76" s="17">
        <v>6</v>
      </c>
      <c r="I76" s="40" t="s">
        <v>35</v>
      </c>
      <c r="J76" s="41" t="s">
        <v>36</v>
      </c>
      <c r="K76" s="41" t="s">
        <v>31</v>
      </c>
      <c r="L76" s="41" t="s">
        <v>32</v>
      </c>
      <c r="M76" s="41" t="s">
        <v>33</v>
      </c>
      <c r="O76" s="17">
        <v>6</v>
      </c>
      <c r="P76" s="40" t="s">
        <v>31</v>
      </c>
      <c r="Q76" s="41" t="s">
        <v>32</v>
      </c>
      <c r="R76" s="41" t="s">
        <v>34</v>
      </c>
      <c r="S76" s="41" t="s">
        <v>35</v>
      </c>
      <c r="T76" s="41" t="s">
        <v>36</v>
      </c>
      <c r="V76" s="17">
        <v>6</v>
      </c>
      <c r="W76" s="40" t="s">
        <v>33</v>
      </c>
      <c r="X76" s="41" t="s">
        <v>34</v>
      </c>
      <c r="Y76" s="41" t="s">
        <v>36</v>
      </c>
      <c r="Z76" s="41" t="s">
        <v>37</v>
      </c>
      <c r="AA76" s="41" t="s">
        <v>31</v>
      </c>
    </row>
    <row r="77" spans="1:27" ht="12.75">
      <c r="A77" s="17">
        <v>7</v>
      </c>
      <c r="B77" s="40" t="s">
        <v>34</v>
      </c>
      <c r="C77" s="41" t="s">
        <v>35</v>
      </c>
      <c r="D77" s="41" t="s">
        <v>37</v>
      </c>
      <c r="E77" s="41" t="s">
        <v>31</v>
      </c>
      <c r="F77" s="41" t="s">
        <v>32</v>
      </c>
      <c r="H77" s="17">
        <v>7</v>
      </c>
      <c r="I77" s="40" t="s">
        <v>36</v>
      </c>
      <c r="J77" s="41" t="s">
        <v>37</v>
      </c>
      <c r="K77" s="41" t="s">
        <v>32</v>
      </c>
      <c r="L77" s="41" t="s">
        <v>33</v>
      </c>
      <c r="M77" s="41" t="s">
        <v>34</v>
      </c>
      <c r="O77" s="17">
        <v>7</v>
      </c>
      <c r="P77" s="40" t="s">
        <v>32</v>
      </c>
      <c r="Q77" s="41" t="s">
        <v>33</v>
      </c>
      <c r="R77" s="41" t="s">
        <v>35</v>
      </c>
      <c r="S77" s="41" t="s">
        <v>36</v>
      </c>
      <c r="T77" s="41" t="s">
        <v>37</v>
      </c>
      <c r="V77" s="17">
        <v>7</v>
      </c>
      <c r="W77" s="40" t="s">
        <v>34</v>
      </c>
      <c r="X77" s="41" t="s">
        <v>35</v>
      </c>
      <c r="Y77" s="41" t="s">
        <v>37</v>
      </c>
      <c r="Z77" s="41" t="s">
        <v>31</v>
      </c>
      <c r="AA77" s="41" t="s">
        <v>32</v>
      </c>
    </row>
    <row r="78" spans="1:27" ht="12.75">
      <c r="A78" s="17">
        <v>8</v>
      </c>
      <c r="B78" s="40" t="s">
        <v>35</v>
      </c>
      <c r="C78" s="41" t="s">
        <v>36</v>
      </c>
      <c r="D78" s="41" t="s">
        <v>31</v>
      </c>
      <c r="E78" s="41" t="s">
        <v>32</v>
      </c>
      <c r="F78" s="41" t="s">
        <v>33</v>
      </c>
      <c r="H78" s="17">
        <v>8</v>
      </c>
      <c r="I78" s="40" t="s">
        <v>37</v>
      </c>
      <c r="J78" s="41" t="s">
        <v>31</v>
      </c>
      <c r="K78" s="41" t="s">
        <v>33</v>
      </c>
      <c r="L78" s="41" t="s">
        <v>34</v>
      </c>
      <c r="M78" s="41" t="s">
        <v>35</v>
      </c>
      <c r="O78" s="17">
        <v>8</v>
      </c>
      <c r="P78" s="40" t="s">
        <v>33</v>
      </c>
      <c r="Q78" s="41" t="s">
        <v>34</v>
      </c>
      <c r="R78" s="41" t="s">
        <v>36</v>
      </c>
      <c r="S78" s="41" t="s">
        <v>37</v>
      </c>
      <c r="T78" s="41" t="s">
        <v>31</v>
      </c>
      <c r="V78" s="17">
        <v>8</v>
      </c>
      <c r="W78" s="40" t="s">
        <v>35</v>
      </c>
      <c r="X78" s="41" t="s">
        <v>36</v>
      </c>
      <c r="Y78" s="41" t="s">
        <v>31</v>
      </c>
      <c r="Z78" s="41" t="s">
        <v>32</v>
      </c>
      <c r="AA78" s="41" t="s">
        <v>33</v>
      </c>
    </row>
    <row r="79" spans="1:27" ht="12.75">
      <c r="A79" s="17">
        <v>9</v>
      </c>
      <c r="B79" s="40" t="s">
        <v>36</v>
      </c>
      <c r="C79" s="41" t="s">
        <v>37</v>
      </c>
      <c r="D79" s="41" t="s">
        <v>32</v>
      </c>
      <c r="E79" s="41" t="s">
        <v>33</v>
      </c>
      <c r="F79" s="41" t="s">
        <v>34</v>
      </c>
      <c r="H79" s="17">
        <v>9</v>
      </c>
      <c r="I79" s="40" t="s">
        <v>31</v>
      </c>
      <c r="J79" s="41" t="s">
        <v>32</v>
      </c>
      <c r="K79" s="41" t="s">
        <v>34</v>
      </c>
      <c r="L79" s="41" t="s">
        <v>35</v>
      </c>
      <c r="M79" s="41" t="s">
        <v>36</v>
      </c>
      <c r="O79" s="17">
        <v>9</v>
      </c>
      <c r="P79" s="40" t="s">
        <v>34</v>
      </c>
      <c r="Q79" s="41" t="s">
        <v>35</v>
      </c>
      <c r="R79" s="41" t="s">
        <v>37</v>
      </c>
      <c r="S79" s="41" t="s">
        <v>31</v>
      </c>
      <c r="T79" s="41" t="s">
        <v>32</v>
      </c>
      <c r="V79" s="17">
        <v>9</v>
      </c>
      <c r="W79" s="40" t="s">
        <v>36</v>
      </c>
      <c r="X79" s="41" t="s">
        <v>37</v>
      </c>
      <c r="Y79" s="41" t="s">
        <v>32</v>
      </c>
      <c r="Z79" s="41" t="s">
        <v>33</v>
      </c>
      <c r="AA79" s="41" t="s">
        <v>34</v>
      </c>
    </row>
    <row r="80" spans="1:27" ht="12.75">
      <c r="A80" s="17">
        <v>10</v>
      </c>
      <c r="B80" s="40" t="s">
        <v>37</v>
      </c>
      <c r="C80" s="41" t="s">
        <v>31</v>
      </c>
      <c r="D80" s="41" t="s">
        <v>33</v>
      </c>
      <c r="E80" s="41" t="s">
        <v>34</v>
      </c>
      <c r="F80" s="41" t="s">
        <v>35</v>
      </c>
      <c r="H80" s="17">
        <v>10</v>
      </c>
      <c r="I80" s="40" t="s">
        <v>32</v>
      </c>
      <c r="J80" s="41" t="s">
        <v>33</v>
      </c>
      <c r="K80" s="41" t="s">
        <v>35</v>
      </c>
      <c r="L80" s="41" t="s">
        <v>36</v>
      </c>
      <c r="M80" s="41" t="s">
        <v>37</v>
      </c>
      <c r="O80" s="17">
        <v>10</v>
      </c>
      <c r="P80" s="40" t="s">
        <v>35</v>
      </c>
      <c r="Q80" s="41" t="s">
        <v>36</v>
      </c>
      <c r="R80" s="41" t="s">
        <v>31</v>
      </c>
      <c r="S80" s="41" t="s">
        <v>32</v>
      </c>
      <c r="T80" s="41" t="s">
        <v>33</v>
      </c>
      <c r="V80" s="17">
        <v>10</v>
      </c>
      <c r="W80" s="40" t="s">
        <v>37</v>
      </c>
      <c r="X80" s="41" t="s">
        <v>31</v>
      </c>
      <c r="Y80" s="41" t="s">
        <v>33</v>
      </c>
      <c r="Z80" s="41" t="s">
        <v>34</v>
      </c>
      <c r="AA80" s="41" t="s">
        <v>35</v>
      </c>
    </row>
    <row r="81" spans="1:27" ht="12.75">
      <c r="A81" s="17">
        <v>11</v>
      </c>
      <c r="B81" s="40" t="s">
        <v>31</v>
      </c>
      <c r="C81" s="41" t="s">
        <v>32</v>
      </c>
      <c r="D81" s="41" t="s">
        <v>34</v>
      </c>
      <c r="E81" s="41" t="s">
        <v>35</v>
      </c>
      <c r="F81" s="41" t="s">
        <v>36</v>
      </c>
      <c r="H81" s="17">
        <v>11</v>
      </c>
      <c r="I81" s="40" t="s">
        <v>33</v>
      </c>
      <c r="J81" s="41" t="s">
        <v>34</v>
      </c>
      <c r="K81" s="41" t="s">
        <v>36</v>
      </c>
      <c r="L81" s="41" t="s">
        <v>37</v>
      </c>
      <c r="M81" s="41" t="s">
        <v>31</v>
      </c>
      <c r="O81" s="17">
        <v>11</v>
      </c>
      <c r="P81" s="40" t="s">
        <v>36</v>
      </c>
      <c r="Q81" s="41" t="s">
        <v>37</v>
      </c>
      <c r="R81" s="41" t="s">
        <v>32</v>
      </c>
      <c r="S81" s="41" t="s">
        <v>33</v>
      </c>
      <c r="T81" s="41" t="s">
        <v>34</v>
      </c>
      <c r="V81" s="17">
        <v>11</v>
      </c>
      <c r="W81" s="40" t="s">
        <v>31</v>
      </c>
      <c r="X81" s="41" t="s">
        <v>32</v>
      </c>
      <c r="Y81" s="41" t="s">
        <v>34</v>
      </c>
      <c r="Z81" s="41" t="s">
        <v>35</v>
      </c>
      <c r="AA81" s="41" t="s">
        <v>36</v>
      </c>
    </row>
    <row r="82" spans="1:27" ht="12.75">
      <c r="A82" s="17">
        <v>12</v>
      </c>
      <c r="B82" s="40" t="s">
        <v>32</v>
      </c>
      <c r="C82" s="41" t="s">
        <v>33</v>
      </c>
      <c r="D82" s="41" t="s">
        <v>35</v>
      </c>
      <c r="E82" s="41" t="s">
        <v>36</v>
      </c>
      <c r="F82" s="41" t="s">
        <v>37</v>
      </c>
      <c r="H82" s="17">
        <v>12</v>
      </c>
      <c r="I82" s="40" t="s">
        <v>34</v>
      </c>
      <c r="J82" s="41" t="s">
        <v>35</v>
      </c>
      <c r="K82" s="41" t="s">
        <v>37</v>
      </c>
      <c r="L82" s="41" t="s">
        <v>31</v>
      </c>
      <c r="M82" s="41" t="s">
        <v>32</v>
      </c>
      <c r="O82" s="17">
        <v>12</v>
      </c>
      <c r="P82" s="40" t="s">
        <v>37</v>
      </c>
      <c r="Q82" s="41" t="s">
        <v>31</v>
      </c>
      <c r="R82" s="41" t="s">
        <v>33</v>
      </c>
      <c r="S82" s="41" t="s">
        <v>34</v>
      </c>
      <c r="T82" s="41" t="s">
        <v>35</v>
      </c>
      <c r="V82" s="17">
        <v>12</v>
      </c>
      <c r="W82" s="40" t="s">
        <v>32</v>
      </c>
      <c r="X82" s="41" t="s">
        <v>33</v>
      </c>
      <c r="Y82" s="41" t="s">
        <v>35</v>
      </c>
      <c r="Z82" s="41" t="s">
        <v>36</v>
      </c>
      <c r="AA82" s="41" t="s">
        <v>37</v>
      </c>
    </row>
    <row r="83" spans="1:27" ht="12.75">
      <c r="A83" s="17">
        <v>13</v>
      </c>
      <c r="B83" s="40" t="s">
        <v>33</v>
      </c>
      <c r="C83" s="41" t="s">
        <v>34</v>
      </c>
      <c r="D83" s="41" t="s">
        <v>36</v>
      </c>
      <c r="E83" s="41" t="s">
        <v>37</v>
      </c>
      <c r="F83" s="41" t="s">
        <v>31</v>
      </c>
      <c r="H83" s="17">
        <v>13</v>
      </c>
      <c r="I83" s="40" t="s">
        <v>35</v>
      </c>
      <c r="J83" s="41" t="s">
        <v>36</v>
      </c>
      <c r="K83" s="41" t="s">
        <v>31</v>
      </c>
      <c r="L83" s="41" t="s">
        <v>32</v>
      </c>
      <c r="M83" s="41" t="s">
        <v>33</v>
      </c>
      <c r="O83" s="17">
        <v>13</v>
      </c>
      <c r="P83" s="40" t="s">
        <v>31</v>
      </c>
      <c r="Q83" s="41" t="s">
        <v>32</v>
      </c>
      <c r="R83" s="41" t="s">
        <v>34</v>
      </c>
      <c r="S83" s="41" t="s">
        <v>35</v>
      </c>
      <c r="T83" s="41" t="s">
        <v>36</v>
      </c>
      <c r="V83" s="17">
        <v>13</v>
      </c>
      <c r="W83" s="40" t="s">
        <v>33</v>
      </c>
      <c r="X83" s="41" t="s">
        <v>34</v>
      </c>
      <c r="Y83" s="41" t="s">
        <v>36</v>
      </c>
      <c r="Z83" s="41" t="s">
        <v>37</v>
      </c>
      <c r="AA83" s="41" t="s">
        <v>31</v>
      </c>
    </row>
    <row r="84" spans="1:27" ht="12.75">
      <c r="A84" s="17">
        <v>14</v>
      </c>
      <c r="B84" s="40" t="s">
        <v>34</v>
      </c>
      <c r="C84" s="41" t="s">
        <v>35</v>
      </c>
      <c r="D84" s="41" t="s">
        <v>37</v>
      </c>
      <c r="E84" s="41" t="s">
        <v>31</v>
      </c>
      <c r="F84" s="41" t="s">
        <v>32</v>
      </c>
      <c r="H84" s="17">
        <v>14</v>
      </c>
      <c r="I84" s="40" t="s">
        <v>36</v>
      </c>
      <c r="J84" s="41" t="s">
        <v>37</v>
      </c>
      <c r="K84" s="41" t="s">
        <v>32</v>
      </c>
      <c r="L84" s="41" t="s">
        <v>33</v>
      </c>
      <c r="M84" s="41" t="s">
        <v>34</v>
      </c>
      <c r="O84" s="17">
        <v>14</v>
      </c>
      <c r="P84" s="40" t="s">
        <v>32</v>
      </c>
      <c r="Q84" s="41" t="s">
        <v>33</v>
      </c>
      <c r="R84" s="41" t="s">
        <v>35</v>
      </c>
      <c r="S84" s="41" t="s">
        <v>36</v>
      </c>
      <c r="T84" s="41" t="s">
        <v>37</v>
      </c>
      <c r="V84" s="17">
        <v>14</v>
      </c>
      <c r="W84" s="40" t="s">
        <v>34</v>
      </c>
      <c r="X84" s="41" t="s">
        <v>35</v>
      </c>
      <c r="Y84" s="41" t="s">
        <v>37</v>
      </c>
      <c r="Z84" s="41" t="s">
        <v>31</v>
      </c>
      <c r="AA84" s="41" t="s">
        <v>32</v>
      </c>
    </row>
    <row r="85" spans="1:27" ht="12.75">
      <c r="A85" s="17">
        <v>15</v>
      </c>
      <c r="B85" s="40" t="s">
        <v>35</v>
      </c>
      <c r="C85" s="41" t="s">
        <v>36</v>
      </c>
      <c r="D85" s="41" t="s">
        <v>31</v>
      </c>
      <c r="E85" s="41" t="s">
        <v>32</v>
      </c>
      <c r="F85" s="41" t="s">
        <v>33</v>
      </c>
      <c r="H85" s="17">
        <v>15</v>
      </c>
      <c r="I85" s="40" t="s">
        <v>37</v>
      </c>
      <c r="J85" s="41" t="s">
        <v>31</v>
      </c>
      <c r="K85" s="41" t="s">
        <v>33</v>
      </c>
      <c r="L85" s="41" t="s">
        <v>34</v>
      </c>
      <c r="M85" s="41" t="s">
        <v>35</v>
      </c>
      <c r="O85" s="17">
        <v>15</v>
      </c>
      <c r="P85" s="40" t="s">
        <v>33</v>
      </c>
      <c r="Q85" s="41" t="s">
        <v>34</v>
      </c>
      <c r="R85" s="41" t="s">
        <v>36</v>
      </c>
      <c r="S85" s="41" t="s">
        <v>37</v>
      </c>
      <c r="T85" s="41" t="s">
        <v>31</v>
      </c>
      <c r="V85" s="17">
        <v>15</v>
      </c>
      <c r="W85" s="40" t="s">
        <v>35</v>
      </c>
      <c r="X85" s="41" t="s">
        <v>36</v>
      </c>
      <c r="Y85" s="41" t="s">
        <v>31</v>
      </c>
      <c r="Z85" s="41" t="s">
        <v>32</v>
      </c>
      <c r="AA85" s="41" t="s">
        <v>33</v>
      </c>
    </row>
    <row r="86" spans="1:27" ht="12.75">
      <c r="A86" s="17">
        <v>16</v>
      </c>
      <c r="B86" s="40" t="s">
        <v>36</v>
      </c>
      <c r="C86" s="41" t="s">
        <v>37</v>
      </c>
      <c r="D86" s="41" t="s">
        <v>32</v>
      </c>
      <c r="E86" s="41" t="s">
        <v>33</v>
      </c>
      <c r="F86" s="41" t="s">
        <v>34</v>
      </c>
      <c r="H86" s="17">
        <v>16</v>
      </c>
      <c r="I86" s="40" t="s">
        <v>31</v>
      </c>
      <c r="J86" s="41" t="s">
        <v>32</v>
      </c>
      <c r="K86" s="41" t="s">
        <v>34</v>
      </c>
      <c r="L86" s="41" t="s">
        <v>35</v>
      </c>
      <c r="M86" s="41" t="s">
        <v>36</v>
      </c>
      <c r="O86" s="17">
        <v>16</v>
      </c>
      <c r="P86" s="40" t="s">
        <v>34</v>
      </c>
      <c r="Q86" s="41" t="s">
        <v>35</v>
      </c>
      <c r="R86" s="41" t="s">
        <v>37</v>
      </c>
      <c r="S86" s="41" t="s">
        <v>31</v>
      </c>
      <c r="T86" s="41" t="s">
        <v>32</v>
      </c>
      <c r="V86" s="17">
        <v>16</v>
      </c>
      <c r="W86" s="40" t="s">
        <v>36</v>
      </c>
      <c r="X86" s="41" t="s">
        <v>37</v>
      </c>
      <c r="Y86" s="41" t="s">
        <v>32</v>
      </c>
      <c r="Z86" s="41" t="s">
        <v>33</v>
      </c>
      <c r="AA86" s="41" t="s">
        <v>34</v>
      </c>
    </row>
    <row r="87" spans="1:27" ht="12.75">
      <c r="A87" s="17">
        <v>17</v>
      </c>
      <c r="B87" s="40" t="s">
        <v>37</v>
      </c>
      <c r="C87" s="41" t="s">
        <v>31</v>
      </c>
      <c r="D87" s="41" t="s">
        <v>33</v>
      </c>
      <c r="E87" s="41" t="s">
        <v>34</v>
      </c>
      <c r="F87" s="41" t="s">
        <v>35</v>
      </c>
      <c r="H87" s="17">
        <v>17</v>
      </c>
      <c r="I87" s="40" t="s">
        <v>32</v>
      </c>
      <c r="J87" s="41" t="s">
        <v>33</v>
      </c>
      <c r="K87" s="41" t="s">
        <v>35</v>
      </c>
      <c r="L87" s="41" t="s">
        <v>36</v>
      </c>
      <c r="M87" s="41" t="s">
        <v>37</v>
      </c>
      <c r="O87" s="17">
        <v>17</v>
      </c>
      <c r="P87" s="40" t="s">
        <v>35</v>
      </c>
      <c r="Q87" s="41" t="s">
        <v>36</v>
      </c>
      <c r="R87" s="41" t="s">
        <v>31</v>
      </c>
      <c r="S87" s="41" t="s">
        <v>32</v>
      </c>
      <c r="T87" s="41" t="s">
        <v>33</v>
      </c>
      <c r="V87" s="17">
        <v>17</v>
      </c>
      <c r="W87" s="40" t="s">
        <v>37</v>
      </c>
      <c r="X87" s="41" t="s">
        <v>31</v>
      </c>
      <c r="Y87" s="41" t="s">
        <v>33</v>
      </c>
      <c r="Z87" s="41" t="s">
        <v>34</v>
      </c>
      <c r="AA87" s="41" t="s">
        <v>35</v>
      </c>
    </row>
    <row r="88" spans="1:27" ht="12.75">
      <c r="A88" s="17">
        <v>18</v>
      </c>
      <c r="B88" s="40" t="s">
        <v>31</v>
      </c>
      <c r="C88" s="41" t="s">
        <v>32</v>
      </c>
      <c r="D88" s="41" t="s">
        <v>34</v>
      </c>
      <c r="E88" s="41" t="s">
        <v>35</v>
      </c>
      <c r="F88" s="41" t="s">
        <v>36</v>
      </c>
      <c r="H88" s="17">
        <v>18</v>
      </c>
      <c r="I88" s="40" t="s">
        <v>33</v>
      </c>
      <c r="J88" s="41" t="s">
        <v>34</v>
      </c>
      <c r="K88" s="41" t="s">
        <v>36</v>
      </c>
      <c r="L88" s="41" t="s">
        <v>37</v>
      </c>
      <c r="M88" s="41" t="s">
        <v>31</v>
      </c>
      <c r="O88" s="17">
        <v>18</v>
      </c>
      <c r="P88" s="40" t="s">
        <v>36</v>
      </c>
      <c r="Q88" s="41" t="s">
        <v>37</v>
      </c>
      <c r="R88" s="41" t="s">
        <v>32</v>
      </c>
      <c r="S88" s="41" t="s">
        <v>33</v>
      </c>
      <c r="T88" s="41" t="s">
        <v>34</v>
      </c>
      <c r="V88" s="17">
        <v>18</v>
      </c>
      <c r="W88" s="40" t="s">
        <v>31</v>
      </c>
      <c r="X88" s="41" t="s">
        <v>32</v>
      </c>
      <c r="Y88" s="41" t="s">
        <v>34</v>
      </c>
      <c r="Z88" s="41" t="s">
        <v>35</v>
      </c>
      <c r="AA88" s="41" t="s">
        <v>36</v>
      </c>
    </row>
    <row r="89" spans="1:27" ht="12.75">
      <c r="A89" s="17">
        <v>19</v>
      </c>
      <c r="B89" s="40" t="s">
        <v>32</v>
      </c>
      <c r="C89" s="41" t="s">
        <v>33</v>
      </c>
      <c r="D89" s="41" t="s">
        <v>35</v>
      </c>
      <c r="E89" s="41" t="s">
        <v>36</v>
      </c>
      <c r="F89" s="41" t="s">
        <v>37</v>
      </c>
      <c r="H89" s="17">
        <v>19</v>
      </c>
      <c r="I89" s="40" t="s">
        <v>34</v>
      </c>
      <c r="J89" s="41" t="s">
        <v>35</v>
      </c>
      <c r="K89" s="41" t="s">
        <v>37</v>
      </c>
      <c r="L89" s="41" t="s">
        <v>31</v>
      </c>
      <c r="M89" s="41" t="s">
        <v>32</v>
      </c>
      <c r="O89" s="17">
        <v>19</v>
      </c>
      <c r="P89" s="40" t="s">
        <v>37</v>
      </c>
      <c r="Q89" s="41" t="s">
        <v>31</v>
      </c>
      <c r="R89" s="41" t="s">
        <v>33</v>
      </c>
      <c r="S89" s="41" t="s">
        <v>34</v>
      </c>
      <c r="T89" s="41" t="s">
        <v>35</v>
      </c>
      <c r="V89" s="17">
        <v>19</v>
      </c>
      <c r="W89" s="40" t="s">
        <v>32</v>
      </c>
      <c r="X89" s="41" t="s">
        <v>33</v>
      </c>
      <c r="Y89" s="41" t="s">
        <v>35</v>
      </c>
      <c r="Z89" s="41" t="s">
        <v>36</v>
      </c>
      <c r="AA89" s="41" t="s">
        <v>37</v>
      </c>
    </row>
    <row r="90" spans="1:27" ht="12.75">
      <c r="A90" s="17">
        <v>20</v>
      </c>
      <c r="B90" s="40" t="s">
        <v>33</v>
      </c>
      <c r="C90" s="41" t="s">
        <v>34</v>
      </c>
      <c r="D90" s="41" t="s">
        <v>36</v>
      </c>
      <c r="E90" s="41" t="s">
        <v>37</v>
      </c>
      <c r="F90" s="41" t="s">
        <v>31</v>
      </c>
      <c r="H90" s="17">
        <v>20</v>
      </c>
      <c r="I90" s="40" t="s">
        <v>35</v>
      </c>
      <c r="J90" s="41" t="s">
        <v>36</v>
      </c>
      <c r="K90" s="41" t="s">
        <v>31</v>
      </c>
      <c r="L90" s="41" t="s">
        <v>32</v>
      </c>
      <c r="M90" s="41" t="s">
        <v>33</v>
      </c>
      <c r="O90" s="17">
        <v>20</v>
      </c>
      <c r="P90" s="40" t="s">
        <v>31</v>
      </c>
      <c r="Q90" s="41" t="s">
        <v>32</v>
      </c>
      <c r="R90" s="41" t="s">
        <v>34</v>
      </c>
      <c r="S90" s="41" t="s">
        <v>35</v>
      </c>
      <c r="T90" s="41" t="s">
        <v>36</v>
      </c>
      <c r="V90" s="17">
        <v>20</v>
      </c>
      <c r="W90" s="40" t="s">
        <v>33</v>
      </c>
      <c r="X90" s="41" t="s">
        <v>34</v>
      </c>
      <c r="Y90" s="41" t="s">
        <v>36</v>
      </c>
      <c r="Z90" s="41" t="s">
        <v>37</v>
      </c>
      <c r="AA90" s="41" t="s">
        <v>31</v>
      </c>
    </row>
    <row r="91" spans="1:27" ht="12.75">
      <c r="A91" s="17">
        <v>21</v>
      </c>
      <c r="B91" s="40" t="s">
        <v>34</v>
      </c>
      <c r="C91" s="41" t="s">
        <v>35</v>
      </c>
      <c r="D91" s="41" t="s">
        <v>37</v>
      </c>
      <c r="E91" s="41" t="s">
        <v>31</v>
      </c>
      <c r="F91" s="41" t="s">
        <v>32</v>
      </c>
      <c r="H91" s="17">
        <v>21</v>
      </c>
      <c r="I91" s="40" t="s">
        <v>36</v>
      </c>
      <c r="J91" s="41" t="s">
        <v>37</v>
      </c>
      <c r="K91" s="41" t="s">
        <v>32</v>
      </c>
      <c r="L91" s="41" t="s">
        <v>33</v>
      </c>
      <c r="M91" s="41" t="s">
        <v>34</v>
      </c>
      <c r="O91" s="17">
        <v>21</v>
      </c>
      <c r="P91" s="40" t="s">
        <v>32</v>
      </c>
      <c r="Q91" s="41" t="s">
        <v>33</v>
      </c>
      <c r="R91" s="41" t="s">
        <v>35</v>
      </c>
      <c r="S91" s="41" t="s">
        <v>36</v>
      </c>
      <c r="T91" s="41" t="s">
        <v>37</v>
      </c>
      <c r="V91" s="17">
        <v>21</v>
      </c>
      <c r="W91" s="40" t="s">
        <v>34</v>
      </c>
      <c r="X91" s="41" t="s">
        <v>35</v>
      </c>
      <c r="Y91" s="41" t="s">
        <v>37</v>
      </c>
      <c r="Z91" s="41" t="s">
        <v>31</v>
      </c>
      <c r="AA91" s="41" t="s">
        <v>32</v>
      </c>
    </row>
    <row r="92" spans="1:27" ht="12.75">
      <c r="A92" s="17">
        <v>22</v>
      </c>
      <c r="B92" s="40" t="s">
        <v>35</v>
      </c>
      <c r="C92" s="41" t="s">
        <v>36</v>
      </c>
      <c r="D92" s="41" t="s">
        <v>31</v>
      </c>
      <c r="E92" s="41" t="s">
        <v>32</v>
      </c>
      <c r="F92" s="41" t="s">
        <v>33</v>
      </c>
      <c r="H92" s="17">
        <v>22</v>
      </c>
      <c r="I92" s="40" t="s">
        <v>37</v>
      </c>
      <c r="J92" s="41" t="s">
        <v>31</v>
      </c>
      <c r="K92" s="41" t="s">
        <v>33</v>
      </c>
      <c r="L92" s="41" t="s">
        <v>34</v>
      </c>
      <c r="M92" s="41" t="s">
        <v>35</v>
      </c>
      <c r="O92" s="17">
        <v>22</v>
      </c>
      <c r="P92" s="40" t="s">
        <v>33</v>
      </c>
      <c r="Q92" s="41" t="s">
        <v>34</v>
      </c>
      <c r="R92" s="41" t="s">
        <v>36</v>
      </c>
      <c r="S92" s="41" t="s">
        <v>37</v>
      </c>
      <c r="T92" s="41" t="s">
        <v>31</v>
      </c>
      <c r="V92" s="17">
        <v>22</v>
      </c>
      <c r="W92" s="40" t="s">
        <v>35</v>
      </c>
      <c r="X92" s="41" t="s">
        <v>36</v>
      </c>
      <c r="Y92" s="41" t="s">
        <v>31</v>
      </c>
      <c r="Z92" s="41" t="s">
        <v>32</v>
      </c>
      <c r="AA92" s="41" t="s">
        <v>33</v>
      </c>
    </row>
    <row r="93" spans="1:27" ht="12.75">
      <c r="A93" s="17">
        <v>23</v>
      </c>
      <c r="B93" s="40" t="s">
        <v>36</v>
      </c>
      <c r="C93" s="41" t="s">
        <v>37</v>
      </c>
      <c r="D93" s="41" t="s">
        <v>32</v>
      </c>
      <c r="E93" s="41" t="s">
        <v>33</v>
      </c>
      <c r="F93" s="41" t="s">
        <v>34</v>
      </c>
      <c r="H93" s="17">
        <v>23</v>
      </c>
      <c r="I93" s="40" t="s">
        <v>31</v>
      </c>
      <c r="J93" s="41" t="s">
        <v>32</v>
      </c>
      <c r="K93" s="41" t="s">
        <v>34</v>
      </c>
      <c r="L93" s="41" t="s">
        <v>35</v>
      </c>
      <c r="M93" s="41" t="s">
        <v>36</v>
      </c>
      <c r="O93" s="17">
        <v>23</v>
      </c>
      <c r="P93" s="40" t="s">
        <v>34</v>
      </c>
      <c r="Q93" s="41" t="s">
        <v>35</v>
      </c>
      <c r="R93" s="41" t="s">
        <v>37</v>
      </c>
      <c r="S93" s="41" t="s">
        <v>31</v>
      </c>
      <c r="T93" s="41" t="s">
        <v>32</v>
      </c>
      <c r="V93" s="17">
        <v>23</v>
      </c>
      <c r="W93" s="40" t="s">
        <v>36</v>
      </c>
      <c r="X93" s="41" t="s">
        <v>37</v>
      </c>
      <c r="Y93" s="41" t="s">
        <v>32</v>
      </c>
      <c r="Z93" s="41" t="s">
        <v>33</v>
      </c>
      <c r="AA93" s="41" t="s">
        <v>34</v>
      </c>
    </row>
    <row r="94" spans="1:27" ht="12.75">
      <c r="A94" s="17">
        <v>24</v>
      </c>
      <c r="B94" s="40" t="s">
        <v>37</v>
      </c>
      <c r="C94" s="41" t="s">
        <v>31</v>
      </c>
      <c r="D94" s="41" t="s">
        <v>33</v>
      </c>
      <c r="E94" s="41" t="s">
        <v>34</v>
      </c>
      <c r="F94" s="41" t="s">
        <v>35</v>
      </c>
      <c r="H94" s="17">
        <v>24</v>
      </c>
      <c r="I94" s="40" t="s">
        <v>32</v>
      </c>
      <c r="J94" s="41" t="s">
        <v>33</v>
      </c>
      <c r="K94" s="41" t="s">
        <v>35</v>
      </c>
      <c r="L94" s="41" t="s">
        <v>36</v>
      </c>
      <c r="M94" s="41" t="s">
        <v>37</v>
      </c>
      <c r="O94" s="17">
        <v>24</v>
      </c>
      <c r="P94" s="40" t="s">
        <v>35</v>
      </c>
      <c r="Q94" s="41" t="s">
        <v>36</v>
      </c>
      <c r="R94" s="41" t="s">
        <v>31</v>
      </c>
      <c r="S94" s="41" t="s">
        <v>32</v>
      </c>
      <c r="T94" s="41" t="s">
        <v>33</v>
      </c>
      <c r="V94" s="17">
        <v>24</v>
      </c>
      <c r="W94" s="40" t="s">
        <v>37</v>
      </c>
      <c r="X94" s="41" t="s">
        <v>31</v>
      </c>
      <c r="Y94" s="41" t="s">
        <v>33</v>
      </c>
      <c r="Z94" s="41" t="s">
        <v>34</v>
      </c>
      <c r="AA94" s="41" t="s">
        <v>35</v>
      </c>
    </row>
    <row r="95" spans="1:27" ht="12.75">
      <c r="A95" s="17">
        <v>25</v>
      </c>
      <c r="B95" s="40" t="s">
        <v>31</v>
      </c>
      <c r="C95" s="41" t="s">
        <v>32</v>
      </c>
      <c r="D95" s="41" t="s">
        <v>34</v>
      </c>
      <c r="E95" s="41" t="s">
        <v>35</v>
      </c>
      <c r="F95" s="41" t="s">
        <v>36</v>
      </c>
      <c r="H95" s="17">
        <v>25</v>
      </c>
      <c r="I95" s="40" t="s">
        <v>33</v>
      </c>
      <c r="J95" s="41" t="s">
        <v>34</v>
      </c>
      <c r="K95" s="41" t="s">
        <v>36</v>
      </c>
      <c r="L95" s="41" t="s">
        <v>37</v>
      </c>
      <c r="M95" s="41" t="s">
        <v>31</v>
      </c>
      <c r="O95" s="17">
        <v>25</v>
      </c>
      <c r="P95" s="40" t="s">
        <v>36</v>
      </c>
      <c r="Q95" s="41" t="s">
        <v>37</v>
      </c>
      <c r="R95" s="41" t="s">
        <v>32</v>
      </c>
      <c r="S95" s="41" t="s">
        <v>33</v>
      </c>
      <c r="T95" s="41" t="s">
        <v>34</v>
      </c>
      <c r="V95" s="17">
        <v>25</v>
      </c>
      <c r="W95" s="40" t="s">
        <v>31</v>
      </c>
      <c r="X95" s="41" t="s">
        <v>32</v>
      </c>
      <c r="Y95" s="41" t="s">
        <v>34</v>
      </c>
      <c r="Z95" s="41" t="s">
        <v>35</v>
      </c>
      <c r="AA95" s="41" t="s">
        <v>36</v>
      </c>
    </row>
    <row r="96" spans="1:27" ht="12.75">
      <c r="A96" s="17">
        <v>26</v>
      </c>
      <c r="B96" s="40" t="s">
        <v>32</v>
      </c>
      <c r="C96" s="41" t="s">
        <v>33</v>
      </c>
      <c r="D96" s="41" t="s">
        <v>35</v>
      </c>
      <c r="E96" s="41" t="s">
        <v>36</v>
      </c>
      <c r="F96" s="41" t="s">
        <v>37</v>
      </c>
      <c r="H96" s="17">
        <v>26</v>
      </c>
      <c r="I96" s="40" t="s">
        <v>34</v>
      </c>
      <c r="J96" s="41" t="s">
        <v>35</v>
      </c>
      <c r="K96" s="41" t="s">
        <v>37</v>
      </c>
      <c r="L96" s="41" t="s">
        <v>31</v>
      </c>
      <c r="M96" s="41" t="s">
        <v>32</v>
      </c>
      <c r="O96" s="17">
        <v>26</v>
      </c>
      <c r="P96" s="40" t="s">
        <v>37</v>
      </c>
      <c r="Q96" s="41" t="s">
        <v>31</v>
      </c>
      <c r="R96" s="41" t="s">
        <v>33</v>
      </c>
      <c r="S96" s="41" t="s">
        <v>34</v>
      </c>
      <c r="T96" s="41" t="s">
        <v>35</v>
      </c>
      <c r="V96" s="17">
        <v>26</v>
      </c>
      <c r="W96" s="40" t="s">
        <v>32</v>
      </c>
      <c r="X96" s="41" t="s">
        <v>33</v>
      </c>
      <c r="Y96" s="41" t="s">
        <v>35</v>
      </c>
      <c r="Z96" s="41" t="s">
        <v>36</v>
      </c>
      <c r="AA96" s="41" t="s">
        <v>37</v>
      </c>
    </row>
    <row r="97" spans="1:27" ht="12.75">
      <c r="A97" s="17">
        <v>27</v>
      </c>
      <c r="B97" s="40" t="s">
        <v>33</v>
      </c>
      <c r="C97" s="41" t="s">
        <v>34</v>
      </c>
      <c r="D97" s="41" t="s">
        <v>36</v>
      </c>
      <c r="E97" s="41" t="s">
        <v>37</v>
      </c>
      <c r="F97" s="41" t="s">
        <v>31</v>
      </c>
      <c r="H97" s="17">
        <v>27</v>
      </c>
      <c r="I97" s="40" t="s">
        <v>35</v>
      </c>
      <c r="J97" s="41" t="s">
        <v>36</v>
      </c>
      <c r="K97" s="41" t="s">
        <v>31</v>
      </c>
      <c r="L97" s="41" t="s">
        <v>32</v>
      </c>
      <c r="M97" s="41" t="s">
        <v>33</v>
      </c>
      <c r="O97" s="17">
        <v>27</v>
      </c>
      <c r="P97" s="40" t="s">
        <v>31</v>
      </c>
      <c r="Q97" s="41" t="s">
        <v>32</v>
      </c>
      <c r="R97" s="41" t="s">
        <v>34</v>
      </c>
      <c r="S97" s="41" t="s">
        <v>35</v>
      </c>
      <c r="T97" s="41" t="s">
        <v>36</v>
      </c>
      <c r="V97" s="17">
        <v>27</v>
      </c>
      <c r="W97" s="40" t="s">
        <v>33</v>
      </c>
      <c r="X97" s="41" t="s">
        <v>34</v>
      </c>
      <c r="Y97" s="41" t="s">
        <v>36</v>
      </c>
      <c r="Z97" s="41" t="s">
        <v>37</v>
      </c>
      <c r="AA97" s="41" t="s">
        <v>31</v>
      </c>
    </row>
    <row r="98" spans="1:27" ht="12.75">
      <c r="A98" s="17">
        <v>28</v>
      </c>
      <c r="B98" s="40" t="s">
        <v>34</v>
      </c>
      <c r="C98" s="41" t="s">
        <v>35</v>
      </c>
      <c r="D98" s="41" t="s">
        <v>37</v>
      </c>
      <c r="E98" s="41" t="s">
        <v>31</v>
      </c>
      <c r="F98" s="41" t="s">
        <v>32</v>
      </c>
      <c r="H98" s="17">
        <v>28</v>
      </c>
      <c r="I98" s="40" t="s">
        <v>36</v>
      </c>
      <c r="J98" s="41" t="s">
        <v>37</v>
      </c>
      <c r="K98" s="41" t="s">
        <v>32</v>
      </c>
      <c r="L98" s="41" t="s">
        <v>33</v>
      </c>
      <c r="M98" s="41" t="s">
        <v>34</v>
      </c>
      <c r="O98" s="17">
        <v>28</v>
      </c>
      <c r="P98" s="40" t="s">
        <v>32</v>
      </c>
      <c r="Q98" s="41" t="s">
        <v>33</v>
      </c>
      <c r="R98" s="41" t="s">
        <v>35</v>
      </c>
      <c r="S98" s="41" t="s">
        <v>36</v>
      </c>
      <c r="T98" s="41" t="s">
        <v>37</v>
      </c>
      <c r="V98" s="17">
        <v>28</v>
      </c>
      <c r="W98" s="40" t="s">
        <v>34</v>
      </c>
      <c r="X98" s="41" t="s">
        <v>35</v>
      </c>
      <c r="Y98" s="41" t="s">
        <v>37</v>
      </c>
      <c r="Z98" s="41" t="s">
        <v>31</v>
      </c>
      <c r="AA98" s="41" t="s">
        <v>32</v>
      </c>
    </row>
    <row r="99" spans="1:27" ht="12.75">
      <c r="A99" s="17">
        <v>29</v>
      </c>
      <c r="B99" s="40" t="s">
        <v>35</v>
      </c>
      <c r="C99" s="41" t="s">
        <v>36</v>
      </c>
      <c r="D99" s="41" t="s">
        <v>31</v>
      </c>
      <c r="E99" s="41" t="s">
        <v>32</v>
      </c>
      <c r="F99" s="41" t="s">
        <v>33</v>
      </c>
      <c r="H99" s="17">
        <v>29</v>
      </c>
      <c r="I99" s="40" t="s">
        <v>37</v>
      </c>
      <c r="J99" s="41" t="s">
        <v>31</v>
      </c>
      <c r="K99" s="41" t="s">
        <v>33</v>
      </c>
      <c r="L99" s="41" t="s">
        <v>34</v>
      </c>
      <c r="M99" s="41" t="s">
        <v>35</v>
      </c>
      <c r="O99" s="17">
        <v>29</v>
      </c>
      <c r="P99" s="40" t="s">
        <v>33</v>
      </c>
      <c r="Q99" s="41" t="s">
        <v>34</v>
      </c>
      <c r="R99" s="41" t="s">
        <v>36</v>
      </c>
      <c r="S99" s="41" t="s">
        <v>37</v>
      </c>
      <c r="T99" s="41" t="s">
        <v>31</v>
      </c>
      <c r="V99" s="17">
        <v>29</v>
      </c>
      <c r="W99" s="40" t="s">
        <v>35</v>
      </c>
      <c r="X99" s="41" t="s">
        <v>36</v>
      </c>
      <c r="Y99" s="41" t="s">
        <v>31</v>
      </c>
      <c r="Z99" s="41" t="s">
        <v>32</v>
      </c>
      <c r="AA99" s="41" t="s">
        <v>33</v>
      </c>
    </row>
    <row r="100" spans="1:27" ht="12.75">
      <c r="A100" s="17">
        <v>30</v>
      </c>
      <c r="B100" s="40" t="s">
        <v>36</v>
      </c>
      <c r="C100" s="41" t="s">
        <v>37</v>
      </c>
      <c r="D100" s="41" t="s">
        <v>32</v>
      </c>
      <c r="E100" s="41" t="s">
        <v>33</v>
      </c>
      <c r="F100" s="41" t="s">
        <v>34</v>
      </c>
      <c r="H100" s="17">
        <v>30</v>
      </c>
      <c r="I100" s="40" t="s">
        <v>31</v>
      </c>
      <c r="J100" s="41" t="s">
        <v>32</v>
      </c>
      <c r="K100" s="41" t="s">
        <v>34</v>
      </c>
      <c r="L100" s="41" t="s">
        <v>35</v>
      </c>
      <c r="M100" s="41" t="s">
        <v>36</v>
      </c>
      <c r="O100" s="17">
        <v>30</v>
      </c>
      <c r="P100" s="40" t="s">
        <v>34</v>
      </c>
      <c r="Q100" s="41" t="s">
        <v>35</v>
      </c>
      <c r="R100" s="41" t="s">
        <v>37</v>
      </c>
      <c r="S100" s="41" t="s">
        <v>31</v>
      </c>
      <c r="T100" s="41" t="s">
        <v>32</v>
      </c>
      <c r="V100" s="17">
        <v>30</v>
      </c>
      <c r="W100" s="40" t="s">
        <v>36</v>
      </c>
      <c r="X100" s="41" t="s">
        <v>37</v>
      </c>
      <c r="Y100" s="41" t="s">
        <v>32</v>
      </c>
      <c r="Z100" s="41" t="s">
        <v>33</v>
      </c>
      <c r="AA100" s="41" t="s">
        <v>34</v>
      </c>
    </row>
    <row r="101" spans="2:27" ht="12.75">
      <c r="B101" s="40"/>
      <c r="C101" s="41"/>
      <c r="D101" s="41"/>
      <c r="E101" s="41"/>
      <c r="F101" s="41"/>
      <c r="H101" s="17">
        <v>31</v>
      </c>
      <c r="I101" s="40" t="s">
        <v>32</v>
      </c>
      <c r="J101" s="41" t="s">
        <v>33</v>
      </c>
      <c r="K101" s="41" t="s">
        <v>35</v>
      </c>
      <c r="L101" s="41" t="s">
        <v>36</v>
      </c>
      <c r="M101" s="41" t="s">
        <v>37</v>
      </c>
      <c r="P101" s="40"/>
      <c r="Q101" s="41"/>
      <c r="R101" s="41"/>
      <c r="S101" s="41"/>
      <c r="T101" s="41"/>
      <c r="V101" s="17">
        <v>31</v>
      </c>
      <c r="W101" s="40" t="s">
        <v>37</v>
      </c>
      <c r="X101" s="41" t="s">
        <v>31</v>
      </c>
      <c r="Y101" s="41" t="s">
        <v>33</v>
      </c>
      <c r="Z101" s="41" t="s">
        <v>34</v>
      </c>
      <c r="AA101" s="41" t="s">
        <v>35</v>
      </c>
    </row>
  </sheetData>
  <sheetProtection password="CECC" sheet="1" objects="1" scenarios="1"/>
  <mergeCells count="13">
    <mergeCell ref="AC2:AF5"/>
    <mergeCell ref="B69:F69"/>
    <mergeCell ref="I69:M69"/>
    <mergeCell ref="P69:T69"/>
    <mergeCell ref="W69:AA69"/>
    <mergeCell ref="B35:F35"/>
    <mergeCell ref="I35:M35"/>
    <mergeCell ref="P35:T35"/>
    <mergeCell ref="W35:AA35"/>
    <mergeCell ref="B1:F1"/>
    <mergeCell ref="I1:M1"/>
    <mergeCell ref="P1:T1"/>
    <mergeCell ref="W1:AA1"/>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codeName="Foglio2">
    <tabColor indexed="16"/>
  </sheetPr>
  <dimension ref="A1:AA54"/>
  <sheetViews>
    <sheetView showRowColHeaders="0" zoomScale="80" zoomScaleNormal="80" workbookViewId="0" topLeftCell="A1">
      <selection activeCell="D8" sqref="D8"/>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36"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39">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29</v>
      </c>
      <c r="P2" s="439"/>
      <c r="Q2" s="440"/>
      <c r="R2" s="441"/>
      <c r="S2" s="442"/>
      <c r="T2" s="438"/>
      <c r="U2" s="73"/>
      <c r="V2" s="73"/>
      <c r="W2" s="73"/>
      <c r="X2" s="73"/>
      <c r="Y2" s="73"/>
      <c r="Z2" s="73"/>
      <c r="AA2" s="73"/>
    </row>
    <row r="3" spans="1:27" ht="14.25" customHeight="1">
      <c r="A3" s="424" t="s">
        <v>0</v>
      </c>
      <c r="B3" s="425"/>
      <c r="C3" s="390" t="s">
        <v>72</v>
      </c>
      <c r="D3" s="402" t="s">
        <v>7</v>
      </c>
      <c r="E3" s="403"/>
      <c r="F3" s="403"/>
      <c r="G3" s="403"/>
      <c r="H3" s="403"/>
      <c r="I3" s="404"/>
      <c r="J3" s="399" t="s">
        <v>115</v>
      </c>
      <c r="K3" s="419" t="s">
        <v>9</v>
      </c>
      <c r="L3" s="405" t="s">
        <v>73</v>
      </c>
      <c r="M3" s="406"/>
      <c r="N3" s="407"/>
      <c r="O3" s="416" t="s">
        <v>116</v>
      </c>
      <c r="P3" s="155" t="s">
        <v>95</v>
      </c>
      <c r="Q3" s="156" t="s">
        <v>96</v>
      </c>
      <c r="R3" s="157" t="s">
        <v>97</v>
      </c>
      <c r="S3" s="158" t="s">
        <v>98</v>
      </c>
      <c r="T3" s="159" t="s">
        <v>99</v>
      </c>
      <c r="U3" s="73"/>
      <c r="V3" s="73"/>
      <c r="W3" s="73"/>
      <c r="X3" s="73"/>
      <c r="Y3" s="73"/>
      <c r="Z3" s="73"/>
      <c r="AA3" s="73"/>
    </row>
    <row r="4" spans="1:27" ht="19.5" customHeight="1">
      <c r="A4" s="426"/>
      <c r="B4" s="427"/>
      <c r="C4" s="391"/>
      <c r="D4" s="409" t="s">
        <v>3</v>
      </c>
      <c r="E4" s="410"/>
      <c r="F4" s="408" t="s">
        <v>6</v>
      </c>
      <c r="G4" s="432" t="s">
        <v>5</v>
      </c>
      <c r="H4" s="433"/>
      <c r="I4" s="408" t="s">
        <v>10</v>
      </c>
      <c r="J4" s="400"/>
      <c r="K4" s="420"/>
      <c r="L4" s="436" t="s">
        <v>4</v>
      </c>
      <c r="M4" s="434" t="s">
        <v>117</v>
      </c>
      <c r="N4" s="397" t="s">
        <v>118</v>
      </c>
      <c r="O4" s="417"/>
      <c r="P4" s="139"/>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01"/>
      <c r="K5" s="421"/>
      <c r="L5" s="437"/>
      <c r="M5" s="435"/>
      <c r="N5" s="398"/>
      <c r="O5" s="417"/>
      <c r="P5" s="139"/>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39"/>
      <c r="Q6" s="144"/>
      <c r="R6" s="146"/>
      <c r="S6" s="149"/>
      <c r="T6" s="152"/>
      <c r="U6" s="73"/>
      <c r="V6" s="73"/>
      <c r="W6" s="73"/>
      <c r="X6" s="73"/>
      <c r="Y6" s="73"/>
      <c r="Z6" s="73"/>
      <c r="AA6" s="73"/>
    </row>
    <row r="7" spans="1:27" ht="13.5" customHeight="1">
      <c r="A7" s="30">
        <v>1</v>
      </c>
      <c r="B7" s="31" t="str">
        <f>IF($N$2=2006,C!B3,IF($N$2=2007,C!C3,IF($N$2=2008,C!D3,IF($N$2=2009,C!E3,IF($N$2=2010,C!F3,"")))))</f>
        <v>dom</v>
      </c>
      <c r="C7" s="25">
        <f>IF(O7="Capodanno",0)</f>
        <v>0</v>
      </c>
      <c r="D7" s="130"/>
      <c r="E7" s="131"/>
      <c r="F7" s="272" t="str">
        <f>IF(OR(C7="==",D7=""),"0.00",IF(E7=0,0,E7-D7))</f>
        <v>0.00</v>
      </c>
      <c r="G7" s="131"/>
      <c r="H7" s="131"/>
      <c r="I7" s="272" t="str">
        <f>IF(OR(C7="==",G7=""),"0.00",IF(H7=0,0,H7-G7))</f>
        <v>0.00</v>
      </c>
      <c r="J7" s="131"/>
      <c r="K7" s="131"/>
      <c r="L7" s="273">
        <f>IF(AND(F7="==",I7="==",K7=""),"==",(E7-D7)+(H7-G7)+K7)</f>
        <v>0</v>
      </c>
      <c r="M7" s="274">
        <f>IF(AND(D7="",G7="",K7=""),"",L7)</f>
      </c>
      <c r="N7" s="275" t="s">
        <v>91</v>
      </c>
      <c r="O7" s="267" t="s">
        <v>59</v>
      </c>
      <c r="P7" s="139" t="str">
        <f>IF(B7="dom","dom","")</f>
        <v>dom</v>
      </c>
      <c r="Q7" s="144"/>
      <c r="R7" s="146"/>
      <c r="S7" s="149"/>
      <c r="T7" s="152"/>
      <c r="U7" s="73"/>
      <c r="V7" s="73"/>
      <c r="W7" s="73"/>
      <c r="X7" s="73"/>
      <c r="Y7" s="73"/>
      <c r="Z7" s="73"/>
      <c r="AA7" s="73"/>
    </row>
    <row r="8" spans="1:27" ht="13.5" customHeight="1">
      <c r="A8" s="14">
        <v>2</v>
      </c>
      <c r="B8" s="16" t="str">
        <f>IF($N$2=2006,C!B4,IF($N$2=2007,C!C4,IF($N$2=2008,C!D4,IF($N$2=2009,C!E4,IF($N$2=2010,C!F4,"")))))</f>
        <v>lun</v>
      </c>
      <c r="C8" s="306">
        <f>IF(B8="lun",MENU!$N$26,IF(B8="mar",MENU!$O$26,IF(B8="mer",MENU!$P$26,IF(B8="gio",MENU!$Q$26,IF(B8="ven",MENU!$R$26,IF(B8="sab",MENU!$S$26,IF(B8="dom",MENU!$T$26)))))))</f>
        <v>0.25</v>
      </c>
      <c r="D8" s="1"/>
      <c r="E8" s="1"/>
      <c r="F8" s="61" t="str">
        <f aca="true" t="shared" si="0" ref="F8:F37">IF(OR(C8="==",D8=""),"0.00",IF(E8=0,0,E8-D8))</f>
        <v>0.00</v>
      </c>
      <c r="G8" s="1"/>
      <c r="H8" s="1"/>
      <c r="I8" s="61" t="str">
        <f aca="true" t="shared" si="1" ref="I8:I37">IF(OR(C8="==",G8=""),"0.00",IF(H8=0,0,H8-G8))</f>
        <v>0.00</v>
      </c>
      <c r="J8" s="1"/>
      <c r="K8" s="1"/>
      <c r="L8" s="4">
        <f aca="true" t="shared" si="2" ref="L8:L37">IF(C8="==","0.00",IF(J8=0,F8+I8+K8,F8+I8+K8-J8))</f>
        <v>0</v>
      </c>
      <c r="M8" s="6">
        <f aca="true" t="shared" si="3" ref="M8:M37">IF(C8="==","==",IF(C8&lt;L8,L8-C8,""))</f>
      </c>
      <c r="N8" s="124">
        <f>IF(L8=0,"",IF(C8&gt;L8,C8-L8,"=="))</f>
      </c>
      <c r="O8" s="45"/>
      <c r="P8" s="139">
        <f>IF(B8="dom","dom","")</f>
      </c>
      <c r="Q8" s="144"/>
      <c r="R8" s="146"/>
      <c r="S8" s="149"/>
      <c r="T8" s="141">
        <f>IF(B8="sab","sab","")</f>
      </c>
      <c r="U8" s="73"/>
      <c r="V8" s="73"/>
      <c r="W8" s="73"/>
      <c r="X8" s="73"/>
      <c r="Y8" s="73"/>
      <c r="Z8" s="73"/>
      <c r="AA8" s="73"/>
    </row>
    <row r="9" spans="1:27" ht="13.5" customHeight="1">
      <c r="A9" s="14">
        <v>3</v>
      </c>
      <c r="B9" s="16" t="str">
        <f>IF($N$2=2006,C!B5,IF($N$2=2007,C!C5,IF($N$2=2008,C!D5,IF($N$2=2009,C!E5,IF($N$2=2010,C!F5,"")))))</f>
        <v>mar</v>
      </c>
      <c r="C9" s="306">
        <f>IF(B9="lun",MENU!$N$26,IF(B9="mar",MENU!$O$26,IF(B9="mer",MENU!$P$26,IF(B9="gio",MENU!$Q$26,IF(B9="ven",MENU!$R$26,IF(B9="sab",MENU!$S$26,IF(B9="dom",MENU!$T$26)))))))</f>
        <v>0.25</v>
      </c>
      <c r="D9" s="1"/>
      <c r="E9" s="1"/>
      <c r="F9" s="61" t="str">
        <f t="shared" si="0"/>
        <v>0.00</v>
      </c>
      <c r="G9" s="1"/>
      <c r="H9" s="1"/>
      <c r="I9" s="61" t="str">
        <f t="shared" si="1"/>
        <v>0.00</v>
      </c>
      <c r="J9" s="1"/>
      <c r="K9" s="1"/>
      <c r="L9" s="61">
        <f t="shared" si="2"/>
        <v>0</v>
      </c>
      <c r="M9" s="125">
        <f t="shared" si="3"/>
      </c>
      <c r="N9" s="126">
        <f>IF(L9=0,"",IF(C9&gt;L9,C9-L9,"=="))</f>
      </c>
      <c r="O9" s="45"/>
      <c r="P9" s="139"/>
      <c r="Q9" s="144"/>
      <c r="R9" s="146"/>
      <c r="S9" s="142">
        <f>IF(B9="sab","sab","")</f>
      </c>
      <c r="T9" s="141">
        <f>IF(B9="dom","dom","")</f>
      </c>
      <c r="U9" s="73"/>
      <c r="V9" s="73"/>
      <c r="W9" s="73"/>
      <c r="X9" s="73"/>
      <c r="Y9" s="73"/>
      <c r="Z9" s="73"/>
      <c r="AA9" s="73"/>
    </row>
    <row r="10" spans="1:27" ht="13.5" customHeight="1">
      <c r="A10" s="14">
        <v>4</v>
      </c>
      <c r="B10" s="16" t="str">
        <f>IF($N$2=2006,C!B6,IF($N$2=2007,C!C6,IF($N$2=2008,C!D6,IF($N$2=2009,C!E6,IF($N$2=2010,C!F6,"")))))</f>
        <v>mer</v>
      </c>
      <c r="C10" s="306">
        <f>IF(B10="lun",MENU!$N$26,IF(B10="mar",MENU!$O$26,IF(B10="mer",MENU!$P$26,IF(B10="gio",MENU!$Q$26,IF(B10="ven",MENU!$R$26,IF(B10="sab",MENU!$S$26,IF(B10="dom",MENU!$T$26)))))))</f>
        <v>0.25</v>
      </c>
      <c r="D10" s="1"/>
      <c r="E10" s="1"/>
      <c r="F10" s="61" t="str">
        <f t="shared" si="0"/>
        <v>0.00</v>
      </c>
      <c r="G10" s="1"/>
      <c r="H10" s="1"/>
      <c r="I10" s="61" t="str">
        <f t="shared" si="1"/>
        <v>0.00</v>
      </c>
      <c r="J10" s="1"/>
      <c r="K10" s="1"/>
      <c r="L10" s="61">
        <f t="shared" si="2"/>
        <v>0</v>
      </c>
      <c r="M10" s="125">
        <f t="shared" si="3"/>
      </c>
      <c r="N10" s="126">
        <f>IF(L10=0,"",IF(C10&gt;L10,C10-L10,"=="))</f>
      </c>
      <c r="O10" s="45"/>
      <c r="P10" s="139"/>
      <c r="Q10" s="144"/>
      <c r="R10" s="146"/>
      <c r="S10" s="142">
        <f>IF(B10="dom","dom","")</f>
      </c>
      <c r="T10" s="152"/>
      <c r="U10" s="73"/>
      <c r="V10" s="73"/>
      <c r="W10" s="73"/>
      <c r="X10" s="73"/>
      <c r="Y10" s="73"/>
      <c r="Z10" s="73"/>
      <c r="AA10" s="73"/>
    </row>
    <row r="11" spans="1:27" ht="13.5" customHeight="1">
      <c r="A11" s="14">
        <v>5</v>
      </c>
      <c r="B11" s="16" t="str">
        <f>IF($N$2=2006,C!B7,IF($N$2=2007,C!C7,IF($N$2=2008,C!D7,IF($N$2=2009,C!E7,IF($N$2=2010,C!F7,"")))))</f>
        <v>gio</v>
      </c>
      <c r="C11" s="306">
        <f>IF(B11="lun",MENU!$N$26,IF(B11="mar",MENU!$O$26,IF(B11="mer",MENU!$P$26,IF(B11="gio",MENU!$Q$26,IF(B11="ven",MENU!$R$26,IF(B11="sab",MENU!$S$26,IF(B11="dom",MENU!$T$26)))))))</f>
        <v>0.25</v>
      </c>
      <c r="D11" s="1"/>
      <c r="E11" s="1"/>
      <c r="F11" s="61" t="str">
        <f t="shared" si="0"/>
        <v>0.00</v>
      </c>
      <c r="G11" s="1"/>
      <c r="H11" s="1"/>
      <c r="I11" s="61" t="str">
        <f t="shared" si="1"/>
        <v>0.00</v>
      </c>
      <c r="J11" s="1"/>
      <c r="K11" s="1"/>
      <c r="L11" s="61">
        <f t="shared" si="2"/>
        <v>0</v>
      </c>
      <c r="M11" s="125">
        <f t="shared" si="3"/>
      </c>
      <c r="N11" s="126">
        <f>IF(L11=0,"",IF(C11&gt;L11,C11-L11,"=="))</f>
      </c>
      <c r="O11" s="45"/>
      <c r="P11" s="139">
        <f>IF(B11="dom","dom","")</f>
      </c>
      <c r="Q11" s="144"/>
      <c r="R11" s="143">
        <f>IF(B11="sab","sab","")</f>
      </c>
      <c r="S11" s="149"/>
      <c r="T11" s="152"/>
      <c r="U11" s="73"/>
      <c r="V11" s="73"/>
      <c r="W11" s="73"/>
      <c r="X11" s="73"/>
      <c r="Y11" s="73"/>
      <c r="Z11" s="73"/>
      <c r="AA11" s="73"/>
    </row>
    <row r="12" spans="1:27" ht="13.5" customHeight="1">
      <c r="A12" s="23">
        <v>6</v>
      </c>
      <c r="B12" s="24" t="str">
        <f>IF($N$2=2006,C!B8,IF($N$2=2007,C!C8,IF($N$2=2008,C!D8,IF($N$2=2009,C!E8,IF($N$2=2010,C!F8,"")))))</f>
        <v>ven</v>
      </c>
      <c r="C12" s="46">
        <f>IF(O12="Befana",0)</f>
        <v>0</v>
      </c>
      <c r="D12" s="26"/>
      <c r="E12" s="26"/>
      <c r="F12" s="47" t="str">
        <f>IF(OR(C12="==",D12=""),"0.00",IF(E12=0,0,E12-2))</f>
        <v>0.00</v>
      </c>
      <c r="G12" s="26"/>
      <c r="H12" s="26"/>
      <c r="I12" s="47" t="str">
        <f>IF(OR(C12="==",G12=""),"0.00",IF(H12=0,0,H12-G12))</f>
        <v>0.00</v>
      </c>
      <c r="J12" s="26"/>
      <c r="K12" s="26"/>
      <c r="L12" s="47">
        <f>IF(AND(F12="==",I12="==",K12=""),"==",(E12-D12)+(H12-G12)+K12)</f>
        <v>0</v>
      </c>
      <c r="M12" s="46">
        <f>IF(AND(D12="",G12="",K12=""),"",L12)</f>
      </c>
      <c r="N12" s="132" t="s">
        <v>91</v>
      </c>
      <c r="O12" s="268" t="s">
        <v>60</v>
      </c>
      <c r="P12" s="139"/>
      <c r="Q12" s="144">
        <f>IF(B12="sab","sab","")</f>
      </c>
      <c r="R12" s="143">
        <f>IF(B12="dom","dom","")</f>
      </c>
      <c r="S12" s="149"/>
      <c r="T12" s="152"/>
      <c r="U12" s="73"/>
      <c r="V12" s="73"/>
      <c r="W12" s="73"/>
      <c r="X12" s="73"/>
      <c r="Y12" s="73"/>
      <c r="Z12" s="73"/>
      <c r="AA12" s="73"/>
    </row>
    <row r="13" spans="1:27" ht="13.5" customHeight="1">
      <c r="A13" s="14">
        <v>7</v>
      </c>
      <c r="B13" s="16" t="str">
        <f>IF($N$2=2006,C!B9,IF($N$2=2007,C!C9,IF($N$2=2008,C!D9,IF($N$2=2009,C!E9,IF($N$2=2010,C!F9,"")))))</f>
        <v>sab</v>
      </c>
      <c r="C13" s="306">
        <f>IF(B13="lun",MENU!$N$26,IF(B13="mar",MENU!$O$26,IF(B13="mer",MENU!$P$26,IF(B13="gio",MENU!$Q$26,IF(B13="ven",MENU!$R$26,IF(B13="sab",MENU!$S$26,IF(B13="dom",MENU!$T$26)))))))</f>
        <v>0.25</v>
      </c>
      <c r="D13" s="1"/>
      <c r="E13" s="1"/>
      <c r="F13" s="61" t="str">
        <f t="shared" si="0"/>
        <v>0.00</v>
      </c>
      <c r="G13" s="1"/>
      <c r="H13" s="1"/>
      <c r="I13" s="61" t="str">
        <f t="shared" si="1"/>
        <v>0.00</v>
      </c>
      <c r="J13" s="1"/>
      <c r="K13" s="1"/>
      <c r="L13" s="61">
        <f t="shared" si="2"/>
        <v>0</v>
      </c>
      <c r="M13" s="125">
        <f t="shared" si="3"/>
      </c>
      <c r="N13" s="126">
        <f aca="true" t="shared" si="4" ref="N13:N37">IF(L13=0,"",IF(C13&gt;L13,C13-L13,"=="))</f>
      </c>
      <c r="O13" s="45"/>
      <c r="P13" s="140" t="str">
        <f>IF(B13="sab","sab","")</f>
        <v>sab</v>
      </c>
      <c r="Q13" s="144">
        <f>IF(B13="dom","dom","")</f>
      </c>
      <c r="R13" s="146"/>
      <c r="S13" s="149"/>
      <c r="T13" s="152"/>
      <c r="U13" s="73"/>
      <c r="V13" s="73"/>
      <c r="W13" s="73"/>
      <c r="X13" s="73"/>
      <c r="Y13" s="73"/>
      <c r="Z13" s="73"/>
      <c r="AA13" s="73"/>
    </row>
    <row r="14" spans="1:27" ht="13.5" customHeight="1">
      <c r="A14" s="14">
        <v>8</v>
      </c>
      <c r="B14" s="16" t="str">
        <f>IF($N$2=2006,C!B10,IF($N$2=2007,C!C10,IF($N$2=2008,C!D10,IF($N$2=2009,C!E10,IF($N$2=2010,C!F10,"")))))</f>
        <v>dom</v>
      </c>
      <c r="C14" s="306">
        <f>IF(B14="lun",MENU!$N$26,IF(B14="mar",MENU!$O$26,IF(B14="mer",MENU!$P$26,IF(B14="gio",MENU!$Q$26,IF(B14="ven",MENU!$R$26,IF(B14="sab",MENU!$S$26,IF(B14="dom",MENU!$T$26)))))))</f>
        <v>0</v>
      </c>
      <c r="D14" s="1"/>
      <c r="E14" s="1"/>
      <c r="F14" s="61" t="str">
        <f>IF(D14="","0.00",IF(E14=0,0,E14-D14))</f>
        <v>0.00</v>
      </c>
      <c r="G14" s="1"/>
      <c r="H14" s="1"/>
      <c r="I14" s="61" t="str">
        <f>IF(G14="","0.00",IF(H14=0,0,H14-G14))</f>
        <v>0.00</v>
      </c>
      <c r="J14" s="1"/>
      <c r="K14" s="1"/>
      <c r="L14" s="61">
        <f t="shared" si="2"/>
        <v>0</v>
      </c>
      <c r="M14" s="125">
        <f t="shared" si="3"/>
      </c>
      <c r="N14" s="126">
        <f t="shared" si="4"/>
      </c>
      <c r="O14" s="45"/>
      <c r="P14" s="140" t="str">
        <f>IF(B14="dom","dom","")</f>
        <v>dom</v>
      </c>
      <c r="Q14" s="144"/>
      <c r="R14" s="146"/>
      <c r="S14" s="149"/>
      <c r="T14" s="152"/>
      <c r="U14" s="73"/>
      <c r="V14" s="73"/>
      <c r="W14" s="73"/>
      <c r="X14" s="73"/>
      <c r="Y14" s="73"/>
      <c r="Z14" s="73"/>
      <c r="AA14" s="73"/>
    </row>
    <row r="15" spans="1:27" ht="13.5" customHeight="1">
      <c r="A15" s="14">
        <v>9</v>
      </c>
      <c r="B15" s="16" t="str">
        <f>IF($N$2=2006,C!B11,IF($N$2=2007,C!C11,IF($N$2=2008,C!D11,IF($N$2=2009,C!E11,IF($N$2=2010,C!F11,"")))))</f>
        <v>lun</v>
      </c>
      <c r="C15" s="306">
        <f>IF(B15="lun",MENU!$N$26,IF(B15="mar",MENU!$O$26,IF(B15="mer",MENU!$P$26,IF(B15="gio",MENU!$Q$26,IF(B15="ven",MENU!$R$26,IF(B15="sab",MENU!$S$26,IF(B15="dom",MENU!$T$26)))))))</f>
        <v>0.25</v>
      </c>
      <c r="D15" s="1"/>
      <c r="E15" s="1"/>
      <c r="F15" s="61" t="str">
        <f t="shared" si="0"/>
        <v>0.00</v>
      </c>
      <c r="G15" s="1"/>
      <c r="H15" s="1"/>
      <c r="I15" s="61" t="str">
        <f t="shared" si="1"/>
        <v>0.00</v>
      </c>
      <c r="J15" s="1"/>
      <c r="K15" s="1"/>
      <c r="L15" s="61">
        <f t="shared" si="2"/>
        <v>0</v>
      </c>
      <c r="M15" s="125">
        <f t="shared" si="3"/>
      </c>
      <c r="N15" s="126">
        <f t="shared" si="4"/>
      </c>
      <c r="O15" s="45"/>
      <c r="P15" s="139">
        <f>IF(B15="dom","dom","")</f>
      </c>
      <c r="Q15" s="144"/>
      <c r="R15" s="146"/>
      <c r="S15" s="149"/>
      <c r="T15" s="141">
        <f>IF(B15="sab","sab","")</f>
      </c>
      <c r="U15" s="73"/>
      <c r="V15" s="73"/>
      <c r="W15" s="73"/>
      <c r="X15" s="73"/>
      <c r="Y15" s="73"/>
      <c r="Z15" s="73"/>
      <c r="AA15" s="73"/>
    </row>
    <row r="16" spans="1:27" ht="13.5" customHeight="1">
      <c r="A16" s="14">
        <v>10</v>
      </c>
      <c r="B16" s="16" t="str">
        <f>IF($N$2=2006,C!B12,IF($N$2=2007,C!C12,IF($N$2=2008,C!D12,IF($N$2=2009,C!E12,IF($N$2=2010,C!F12,"")))))</f>
        <v>mar</v>
      </c>
      <c r="C16" s="306">
        <f>IF(B16="lun",MENU!$N$26,IF(B16="mar",MENU!$O$26,IF(B16="mer",MENU!$P$26,IF(B16="gio",MENU!$Q$26,IF(B16="ven",MENU!$R$26,IF(B16="sab",MENU!$S$26,IF(B16="dom",MENU!$T$26)))))))</f>
        <v>0.25</v>
      </c>
      <c r="D16" s="1"/>
      <c r="E16" s="1"/>
      <c r="F16" s="61" t="str">
        <f t="shared" si="0"/>
        <v>0.00</v>
      </c>
      <c r="G16" s="1"/>
      <c r="H16" s="1"/>
      <c r="I16" s="61" t="str">
        <f t="shared" si="1"/>
        <v>0.00</v>
      </c>
      <c r="J16" s="1"/>
      <c r="K16" s="1"/>
      <c r="L16" s="61">
        <f t="shared" si="2"/>
        <v>0</v>
      </c>
      <c r="M16" s="125">
        <f t="shared" si="3"/>
      </c>
      <c r="N16" s="126">
        <f t="shared" si="4"/>
      </c>
      <c r="O16" s="45"/>
      <c r="P16" s="139"/>
      <c r="Q16" s="144"/>
      <c r="R16" s="146"/>
      <c r="S16" s="142">
        <f>IF(B16="sab","sab","")</f>
      </c>
      <c r="T16" s="141">
        <f>IF(B16="dom","dom","")</f>
      </c>
      <c r="U16" s="73"/>
      <c r="V16" s="73"/>
      <c r="W16" s="73"/>
      <c r="X16" s="73"/>
      <c r="Y16" s="73"/>
      <c r="Z16" s="73"/>
      <c r="AA16" s="73"/>
    </row>
    <row r="17" spans="1:27" ht="13.5" customHeight="1">
      <c r="A17" s="14">
        <v>11</v>
      </c>
      <c r="B17" s="16" t="str">
        <f>IF($N$2=2006,C!B13,IF($N$2=2007,C!C13,IF($N$2=2008,C!D13,IF($N$2=2009,C!E13,IF($N$2=2010,C!F13,"")))))</f>
        <v>mer</v>
      </c>
      <c r="C17" s="306">
        <f>IF(B17="lun",MENU!$N$26,IF(B17="mar",MENU!$O$26,IF(B17="mer",MENU!$P$26,IF(B17="gio",MENU!$Q$26,IF(B17="ven",MENU!$R$26,IF(B17="sab",MENU!$S$26,IF(B17="dom",MENU!$T$26)))))))</f>
        <v>0.25</v>
      </c>
      <c r="D17" s="1"/>
      <c r="E17" s="1"/>
      <c r="F17" s="61" t="str">
        <f t="shared" si="0"/>
        <v>0.00</v>
      </c>
      <c r="G17" s="1"/>
      <c r="H17" s="1"/>
      <c r="I17" s="61" t="str">
        <f t="shared" si="1"/>
        <v>0.00</v>
      </c>
      <c r="J17" s="1"/>
      <c r="K17" s="1"/>
      <c r="L17" s="61">
        <f t="shared" si="2"/>
        <v>0</v>
      </c>
      <c r="M17" s="125">
        <f t="shared" si="3"/>
      </c>
      <c r="N17" s="126">
        <f t="shared" si="4"/>
      </c>
      <c r="O17" s="45"/>
      <c r="P17" s="139"/>
      <c r="Q17" s="144"/>
      <c r="R17" s="146"/>
      <c r="S17" s="142">
        <f>IF(B17="dom","dom","")</f>
      </c>
      <c r="T17" s="152"/>
      <c r="U17" s="73"/>
      <c r="V17" s="73"/>
      <c r="W17" s="73"/>
      <c r="X17" s="73"/>
      <c r="Y17" s="73"/>
      <c r="Z17" s="73"/>
      <c r="AA17" s="73"/>
    </row>
    <row r="18" spans="1:27" ht="13.5" customHeight="1">
      <c r="A18" s="14">
        <v>12</v>
      </c>
      <c r="B18" s="16" t="str">
        <f>IF($N$2=2006,C!B14,IF($N$2=2007,C!C14,IF($N$2=2008,C!D14,IF($N$2=2009,C!E14,IF($N$2=2010,C!F14,"")))))</f>
        <v>gio</v>
      </c>
      <c r="C18" s="306">
        <f>IF(B18="lun",MENU!$N$26,IF(B18="mar",MENU!$O$26,IF(B18="mer",MENU!$P$26,IF(B18="gio",MENU!$Q$26,IF(B18="ven",MENU!$R$26,IF(B18="sab",MENU!$S$26,IF(B18="dom",MENU!$T$26)))))))</f>
        <v>0.25</v>
      </c>
      <c r="D18" s="1"/>
      <c r="E18" s="1"/>
      <c r="F18" s="61" t="str">
        <f t="shared" si="0"/>
        <v>0.00</v>
      </c>
      <c r="G18" s="1"/>
      <c r="H18" s="1"/>
      <c r="I18" s="61" t="str">
        <f t="shared" si="1"/>
        <v>0.00</v>
      </c>
      <c r="J18" s="1"/>
      <c r="K18" s="1"/>
      <c r="L18" s="61">
        <f t="shared" si="2"/>
        <v>0</v>
      </c>
      <c r="M18" s="125">
        <f t="shared" si="3"/>
      </c>
      <c r="N18" s="126">
        <f t="shared" si="4"/>
      </c>
      <c r="O18" s="45"/>
      <c r="P18" s="139">
        <f>IF(B18="dom","dom","")</f>
      </c>
      <c r="Q18" s="144"/>
      <c r="R18" s="143">
        <f>IF(B18="sab","sab","")</f>
      </c>
      <c r="S18" s="149"/>
      <c r="T18" s="152"/>
      <c r="U18" s="73"/>
      <c r="V18" s="73"/>
      <c r="W18" s="73"/>
      <c r="X18" s="73"/>
      <c r="Y18" s="73"/>
      <c r="Z18" s="73"/>
      <c r="AA18" s="73"/>
    </row>
    <row r="19" spans="1:27" ht="13.5" customHeight="1">
      <c r="A19" s="14">
        <v>13</v>
      </c>
      <c r="B19" s="16" t="str">
        <f>IF($N$2=2006,C!B15,IF($N$2=2007,C!C15,IF($N$2=2008,C!D15,IF($N$2=2009,C!E15,IF($N$2=2010,C!F15,"")))))</f>
        <v>ven</v>
      </c>
      <c r="C19" s="306">
        <f>IF(B19="lun",MENU!$N$26,IF(B19="mar",MENU!$O$26,IF(B19="mer",MENU!$P$26,IF(B19="gio",MENU!$Q$26,IF(B19="ven",MENU!$R$26,IF(B19="sab",MENU!$S$26,IF(B19="dom",MENU!$T$26)))))))</f>
        <v>0.25</v>
      </c>
      <c r="D19" s="1"/>
      <c r="E19" s="1"/>
      <c r="F19" s="61" t="str">
        <f t="shared" si="0"/>
        <v>0.00</v>
      </c>
      <c r="G19" s="1"/>
      <c r="H19" s="1"/>
      <c r="I19" s="61" t="str">
        <f t="shared" si="1"/>
        <v>0.00</v>
      </c>
      <c r="J19" s="1"/>
      <c r="K19" s="1"/>
      <c r="L19" s="61">
        <f t="shared" si="2"/>
        <v>0</v>
      </c>
      <c r="M19" s="125">
        <f t="shared" si="3"/>
      </c>
      <c r="N19" s="126">
        <f t="shared" si="4"/>
      </c>
      <c r="O19" s="45"/>
      <c r="P19" s="139"/>
      <c r="Q19" s="144">
        <f>IF(B19="sab","sab","")</f>
      </c>
      <c r="R19" s="143">
        <f>IF(B19="dom","dom","")</f>
      </c>
      <c r="S19" s="149"/>
      <c r="T19" s="152"/>
      <c r="U19" s="73"/>
      <c r="V19" s="73"/>
      <c r="W19" s="73"/>
      <c r="X19" s="73"/>
      <c r="Y19" s="73"/>
      <c r="Z19" s="73"/>
      <c r="AA19" s="73"/>
    </row>
    <row r="20" spans="1:27" ht="13.5" customHeight="1">
      <c r="A20" s="14">
        <v>14</v>
      </c>
      <c r="B20" s="16" t="str">
        <f>IF($N$2=2006,C!B16,IF($N$2=2007,C!C16,IF($N$2=2008,C!D16,IF($N$2=2009,C!E16,IF($N$2=2010,C!F16,"")))))</f>
        <v>sab</v>
      </c>
      <c r="C20" s="306">
        <f>IF(B20="lun",MENU!$N$26,IF(B20="mar",MENU!$O$26,IF(B20="mer",MENU!$P$26,IF(B20="gio",MENU!$Q$26,IF(B20="ven",MENU!$R$26,IF(B20="sab",MENU!$S$26,IF(B20="dom",MENU!$T$26)))))))</f>
        <v>0.25</v>
      </c>
      <c r="D20" s="1"/>
      <c r="E20" s="1"/>
      <c r="F20" s="61" t="str">
        <f t="shared" si="0"/>
        <v>0.00</v>
      </c>
      <c r="G20" s="1"/>
      <c r="H20" s="1"/>
      <c r="I20" s="61" t="str">
        <f t="shared" si="1"/>
        <v>0.00</v>
      </c>
      <c r="J20" s="1"/>
      <c r="K20" s="1"/>
      <c r="L20" s="61">
        <f t="shared" si="2"/>
        <v>0</v>
      </c>
      <c r="M20" s="125">
        <f t="shared" si="3"/>
      </c>
      <c r="N20" s="126">
        <f t="shared" si="4"/>
      </c>
      <c r="O20" s="45"/>
      <c r="P20" s="139" t="str">
        <f>IF(B20="sab","sab","")</f>
        <v>sab</v>
      </c>
      <c r="Q20" s="144">
        <f>IF(B20="dom","dom","")</f>
      </c>
      <c r="R20" s="146"/>
      <c r="S20" s="149"/>
      <c r="T20" s="152"/>
      <c r="U20" s="73"/>
      <c r="V20" s="73"/>
      <c r="W20" s="73"/>
      <c r="X20" s="73"/>
      <c r="Y20" s="73"/>
      <c r="Z20" s="73"/>
      <c r="AA20" s="73"/>
    </row>
    <row r="21" spans="1:27" ht="13.5" customHeight="1">
      <c r="A21" s="14">
        <v>15</v>
      </c>
      <c r="B21" s="16" t="str">
        <f>IF($N$2=2006,C!B17,IF($N$2=2007,C!C17,IF($N$2=2008,C!D17,IF($N$2=2009,C!E17,IF($N$2=2010,C!F17,"")))))</f>
        <v>dom</v>
      </c>
      <c r="C21" s="306">
        <f>IF(B21="lun",MENU!$N$26,IF(B21="mar",MENU!$O$26,IF(B21="mer",MENU!$P$26,IF(B21="gio",MENU!$Q$26,IF(B21="ven",MENU!$R$26,IF(B21="sab",MENU!$S$26,IF(B21="dom",MENU!$T$26)))))))</f>
        <v>0</v>
      </c>
      <c r="D21" s="1"/>
      <c r="E21" s="1"/>
      <c r="F21" s="61" t="str">
        <f t="shared" si="0"/>
        <v>0.00</v>
      </c>
      <c r="G21" s="1"/>
      <c r="H21" s="1"/>
      <c r="I21" s="61" t="str">
        <f t="shared" si="1"/>
        <v>0.00</v>
      </c>
      <c r="J21" s="1"/>
      <c r="K21" s="1"/>
      <c r="L21" s="61">
        <f t="shared" si="2"/>
        <v>0</v>
      </c>
      <c r="M21" s="125">
        <f t="shared" si="3"/>
      </c>
      <c r="N21" s="126">
        <f t="shared" si="4"/>
      </c>
      <c r="O21" s="45"/>
      <c r="P21" s="139" t="str">
        <f>IF(B21="dom","dom","")</f>
        <v>dom</v>
      </c>
      <c r="Q21" s="144"/>
      <c r="R21" s="146"/>
      <c r="S21" s="149"/>
      <c r="T21" s="152"/>
      <c r="U21" s="73"/>
      <c r="V21" s="73"/>
      <c r="W21" s="73"/>
      <c r="X21" s="73"/>
      <c r="Y21" s="73"/>
      <c r="Z21" s="73"/>
      <c r="AA21" s="73"/>
    </row>
    <row r="22" spans="1:27" ht="13.5" customHeight="1">
      <c r="A22" s="14">
        <v>16</v>
      </c>
      <c r="B22" s="16" t="str">
        <f>IF($N$2=2006,C!B18,IF($N$2=2007,C!C18,IF($N$2=2008,C!D18,IF($N$2=2009,C!E18,IF($N$2=2010,C!F18,"")))))</f>
        <v>lun</v>
      </c>
      <c r="C22" s="306">
        <f>IF(B22="lun",MENU!$N$26,IF(B22="mar",MENU!$O$26,IF(B22="mer",MENU!$P$26,IF(B22="gio",MENU!$Q$26,IF(B22="ven",MENU!$R$26,IF(B22="sab",MENU!$S$26,IF(B22="dom",MENU!$T$26)))))))</f>
        <v>0.25</v>
      </c>
      <c r="D22" s="1"/>
      <c r="E22" s="1"/>
      <c r="F22" s="61" t="str">
        <f t="shared" si="0"/>
        <v>0.00</v>
      </c>
      <c r="G22" s="1"/>
      <c r="H22" s="1"/>
      <c r="I22" s="61" t="str">
        <f t="shared" si="1"/>
        <v>0.00</v>
      </c>
      <c r="J22" s="1"/>
      <c r="K22" s="1"/>
      <c r="L22" s="61">
        <f t="shared" si="2"/>
        <v>0</v>
      </c>
      <c r="M22" s="125">
        <f t="shared" si="3"/>
      </c>
      <c r="N22" s="126">
        <f t="shared" si="4"/>
      </c>
      <c r="O22" s="45"/>
      <c r="P22" s="139">
        <f>IF(B22="dom","dom","")</f>
      </c>
      <c r="Q22" s="144"/>
      <c r="R22" s="146"/>
      <c r="S22" s="149"/>
      <c r="T22" s="141">
        <f>IF(B22="sab","sab","")</f>
      </c>
      <c r="U22" s="73"/>
      <c r="V22" s="73"/>
      <c r="W22" s="73"/>
      <c r="X22" s="73"/>
      <c r="Y22" s="73"/>
      <c r="Z22" s="73"/>
      <c r="AA22" s="73"/>
    </row>
    <row r="23" spans="1:27" ht="13.5" customHeight="1">
      <c r="A23" s="14">
        <v>17</v>
      </c>
      <c r="B23" s="16" t="str">
        <f>IF($N$2=2006,C!B19,IF($N$2=2007,C!C19,IF($N$2=2008,C!D19,IF($N$2=2009,C!E19,IF($N$2=2010,C!F19,"")))))</f>
        <v>mar</v>
      </c>
      <c r="C23" s="306">
        <f>IF(B23="lun",MENU!$N$26,IF(B23="mar",MENU!$O$26,IF(B23="mer",MENU!$P$26,IF(B23="gio",MENU!$Q$26,IF(B23="ven",MENU!$R$26,IF(B23="sab",MENU!$S$26,IF(B23="dom",MENU!$T$26)))))))</f>
        <v>0.25</v>
      </c>
      <c r="D23" s="1"/>
      <c r="E23" s="1"/>
      <c r="F23" s="61" t="str">
        <f t="shared" si="0"/>
        <v>0.00</v>
      </c>
      <c r="G23" s="1"/>
      <c r="H23" s="1"/>
      <c r="I23" s="61" t="str">
        <f t="shared" si="1"/>
        <v>0.00</v>
      </c>
      <c r="J23" s="1"/>
      <c r="K23" s="1"/>
      <c r="L23" s="61">
        <f t="shared" si="2"/>
        <v>0</v>
      </c>
      <c r="M23" s="125">
        <f t="shared" si="3"/>
      </c>
      <c r="N23" s="126">
        <f t="shared" si="4"/>
      </c>
      <c r="O23" s="45"/>
      <c r="P23" s="139"/>
      <c r="Q23" s="144"/>
      <c r="R23" s="146"/>
      <c r="S23" s="142">
        <f>IF(B23="sab","sab","")</f>
      </c>
      <c r="T23" s="141">
        <f>IF(B23="dom","dom","")</f>
      </c>
      <c r="U23" s="73"/>
      <c r="V23" s="73"/>
      <c r="W23" s="73"/>
      <c r="X23" s="73"/>
      <c r="Y23" s="73"/>
      <c r="Z23" s="73"/>
      <c r="AA23" s="73"/>
    </row>
    <row r="24" spans="1:27" ht="13.5" customHeight="1">
      <c r="A24" s="14">
        <v>18</v>
      </c>
      <c r="B24" s="16" t="str">
        <f>IF($N$2=2006,C!B20,IF($N$2=2007,C!C20,IF($N$2=2008,C!D20,IF($N$2=2009,C!E20,IF($N$2=2010,C!F20,"")))))</f>
        <v>mer</v>
      </c>
      <c r="C24" s="306">
        <f>IF(B24="lun",MENU!$N$26,IF(B24="mar",MENU!$O$26,IF(B24="mer",MENU!$P$26,IF(B24="gio",MENU!$Q$26,IF(B24="ven",MENU!$R$26,IF(B24="sab",MENU!$S$26,IF(B24="dom",MENU!$T$26)))))))</f>
        <v>0.25</v>
      </c>
      <c r="D24" s="1"/>
      <c r="E24" s="1"/>
      <c r="F24" s="61" t="str">
        <f t="shared" si="0"/>
        <v>0.00</v>
      </c>
      <c r="G24" s="1"/>
      <c r="H24" s="1"/>
      <c r="I24" s="61" t="str">
        <f t="shared" si="1"/>
        <v>0.00</v>
      </c>
      <c r="J24" s="1"/>
      <c r="K24" s="1"/>
      <c r="L24" s="61">
        <f t="shared" si="2"/>
        <v>0</v>
      </c>
      <c r="M24" s="125">
        <f t="shared" si="3"/>
      </c>
      <c r="N24" s="126">
        <f t="shared" si="4"/>
      </c>
      <c r="O24" s="45"/>
      <c r="P24" s="139"/>
      <c r="Q24" s="144"/>
      <c r="R24" s="146"/>
      <c r="S24" s="142">
        <f>IF(B24="dom","dom","")</f>
      </c>
      <c r="T24" s="152"/>
      <c r="U24" s="73"/>
      <c r="V24" s="73"/>
      <c r="W24" s="73"/>
      <c r="X24" s="73"/>
      <c r="Y24" s="73"/>
      <c r="Z24" s="73"/>
      <c r="AA24" s="73"/>
    </row>
    <row r="25" spans="1:27" ht="13.5" customHeight="1">
      <c r="A25" s="14">
        <v>19</v>
      </c>
      <c r="B25" s="16" t="str">
        <f>IF($N$2=2006,C!B21,IF($N$2=2007,C!C21,IF($N$2=2008,C!D21,IF($N$2=2009,C!E21,IF($N$2=2010,C!F21,"")))))</f>
        <v>gio</v>
      </c>
      <c r="C25" s="306">
        <f>IF(B25="lun",MENU!$N$26,IF(B25="mar",MENU!$O$26,IF(B25="mer",MENU!$P$26,IF(B25="gio",MENU!$Q$26,IF(B25="ven",MENU!$R$26,IF(B25="sab",MENU!$S$26,IF(B25="dom",MENU!$T$26)))))))</f>
        <v>0.25</v>
      </c>
      <c r="D25" s="1"/>
      <c r="E25" s="1"/>
      <c r="F25" s="61" t="str">
        <f t="shared" si="0"/>
        <v>0.00</v>
      </c>
      <c r="G25" s="1"/>
      <c r="H25" s="1"/>
      <c r="I25" s="61" t="str">
        <f t="shared" si="1"/>
        <v>0.00</v>
      </c>
      <c r="J25" s="1"/>
      <c r="K25" s="1"/>
      <c r="L25" s="61">
        <f t="shared" si="2"/>
        <v>0</v>
      </c>
      <c r="M25" s="125">
        <f t="shared" si="3"/>
      </c>
      <c r="N25" s="126">
        <f t="shared" si="4"/>
      </c>
      <c r="O25" s="45"/>
      <c r="P25" s="139">
        <f>IF(B25="dom","dom","")</f>
      </c>
      <c r="Q25" s="144"/>
      <c r="R25" s="143">
        <f>IF(B25="sab","sab","")</f>
      </c>
      <c r="S25" s="149"/>
      <c r="T25" s="152"/>
      <c r="U25" s="73"/>
      <c r="V25" s="73"/>
      <c r="W25" s="73"/>
      <c r="X25" s="73"/>
      <c r="Y25" s="73"/>
      <c r="Z25" s="73"/>
      <c r="AA25" s="73"/>
    </row>
    <row r="26" spans="1:27" ht="13.5" customHeight="1">
      <c r="A26" s="14">
        <v>20</v>
      </c>
      <c r="B26" s="16" t="str">
        <f>IF($N$2=2006,C!B22,IF($N$2=2007,C!C22,IF($N$2=2008,C!D22,IF($N$2=2009,C!E22,IF($N$2=2010,C!F22,"")))))</f>
        <v>ven</v>
      </c>
      <c r="C26" s="306">
        <f>IF(B26="lun",MENU!$N$26,IF(B26="mar",MENU!$O$26,IF(B26="mer",MENU!$P$26,IF(B26="gio",MENU!$Q$26,IF(B26="ven",MENU!$R$26,IF(B26="sab",MENU!$S$26,IF(B26="dom",MENU!$T$26)))))))</f>
        <v>0.25</v>
      </c>
      <c r="D26" s="1"/>
      <c r="E26" s="1"/>
      <c r="F26" s="61" t="str">
        <f t="shared" si="0"/>
        <v>0.00</v>
      </c>
      <c r="G26" s="1"/>
      <c r="H26" s="1"/>
      <c r="I26" s="61" t="str">
        <f t="shared" si="1"/>
        <v>0.00</v>
      </c>
      <c r="J26" s="1"/>
      <c r="K26" s="1"/>
      <c r="L26" s="61">
        <f t="shared" si="2"/>
        <v>0</v>
      </c>
      <c r="M26" s="125">
        <f t="shared" si="3"/>
      </c>
      <c r="N26" s="126">
        <f t="shared" si="4"/>
      </c>
      <c r="O26" s="45"/>
      <c r="P26" s="139"/>
      <c r="Q26" s="144">
        <f>IF(B26="sab","sab","")</f>
      </c>
      <c r="R26" s="143">
        <f>IF(B26="dom","dom","")</f>
      </c>
      <c r="S26" s="149"/>
      <c r="T26" s="152"/>
      <c r="U26" s="73"/>
      <c r="V26" s="73"/>
      <c r="W26" s="73"/>
      <c r="X26" s="73"/>
      <c r="Y26" s="73"/>
      <c r="Z26" s="73"/>
      <c r="AA26" s="73"/>
    </row>
    <row r="27" spans="1:27" ht="13.5" customHeight="1">
      <c r="A27" s="14">
        <v>21</v>
      </c>
      <c r="B27" s="16" t="str">
        <f>IF($N$2=2006,C!B23,IF($N$2=2007,C!C23,IF($N$2=2008,C!D23,IF($N$2=2009,C!E23,IF($N$2=2010,C!F23,"")))))</f>
        <v>sab</v>
      </c>
      <c r="C27" s="306">
        <f>IF(B27="lun",MENU!$N$26,IF(B27="mar",MENU!$O$26,IF(B27="mer",MENU!$P$26,IF(B27="gio",MENU!$Q$26,IF(B27="ven",MENU!$R$26,IF(B27="sab",MENU!$S$26,IF(B27="dom",MENU!$T$26)))))))</f>
        <v>0.25</v>
      </c>
      <c r="D27" s="1"/>
      <c r="E27" s="1"/>
      <c r="F27" s="61" t="str">
        <f t="shared" si="0"/>
        <v>0.00</v>
      </c>
      <c r="G27" s="1"/>
      <c r="H27" s="1"/>
      <c r="I27" s="61" t="str">
        <f t="shared" si="1"/>
        <v>0.00</v>
      </c>
      <c r="J27" s="1"/>
      <c r="K27" s="1"/>
      <c r="L27" s="61">
        <f t="shared" si="2"/>
        <v>0</v>
      </c>
      <c r="M27" s="125">
        <f t="shared" si="3"/>
      </c>
      <c r="N27" s="126">
        <f t="shared" si="4"/>
      </c>
      <c r="O27" s="45"/>
      <c r="P27" s="139" t="str">
        <f>IF(B27="sab","sab","")</f>
        <v>sab</v>
      </c>
      <c r="Q27" s="144">
        <f>IF(B27="dom","dom","")</f>
      </c>
      <c r="R27" s="146"/>
      <c r="S27" s="149"/>
      <c r="T27" s="152"/>
      <c r="U27" s="73"/>
      <c r="V27" s="73"/>
      <c r="W27" s="73"/>
      <c r="X27" s="73"/>
      <c r="Y27" s="73"/>
      <c r="Z27" s="73"/>
      <c r="AA27" s="73"/>
    </row>
    <row r="28" spans="1:27" ht="13.5" customHeight="1">
      <c r="A28" s="14">
        <v>22</v>
      </c>
      <c r="B28" s="16" t="str">
        <f>IF($N$2=2006,C!B24,IF($N$2=2007,C!C24,IF($N$2=2008,C!D24,IF($N$2=2009,C!E24,IF($N$2=2010,C!F24,"")))))</f>
        <v>dom</v>
      </c>
      <c r="C28" s="306">
        <f>IF(B28="lun",MENU!$N$26,IF(B28="mar",MENU!$O$26,IF(B28="mer",MENU!$P$26,IF(B28="gio",MENU!$Q$26,IF(B28="ven",MENU!$R$26,IF(B28="sab",MENU!$S$26,IF(B28="dom",MENU!$T$26)))))))</f>
        <v>0</v>
      </c>
      <c r="D28" s="1"/>
      <c r="E28" s="1"/>
      <c r="F28" s="61" t="str">
        <f t="shared" si="0"/>
        <v>0.00</v>
      </c>
      <c r="G28" s="1"/>
      <c r="H28" s="1"/>
      <c r="I28" s="61" t="str">
        <f t="shared" si="1"/>
        <v>0.00</v>
      </c>
      <c r="J28" s="1"/>
      <c r="K28" s="1"/>
      <c r="L28" s="61">
        <f t="shared" si="2"/>
        <v>0</v>
      </c>
      <c r="M28" s="125">
        <f t="shared" si="3"/>
      </c>
      <c r="N28" s="126">
        <f t="shared" si="4"/>
      </c>
      <c r="O28" s="45"/>
      <c r="P28" s="139" t="str">
        <f>IF(B28="dom","dom","")</f>
        <v>dom</v>
      </c>
      <c r="Q28" s="144"/>
      <c r="R28" s="146"/>
      <c r="S28" s="149"/>
      <c r="T28" s="152"/>
      <c r="U28" s="73"/>
      <c r="V28" s="73"/>
      <c r="W28" s="73"/>
      <c r="X28" s="73"/>
      <c r="Y28" s="73"/>
      <c r="Z28" s="73"/>
      <c r="AA28" s="73"/>
    </row>
    <row r="29" spans="1:27" ht="13.5" customHeight="1">
      <c r="A29" s="14">
        <v>23</v>
      </c>
      <c r="B29" s="16" t="str">
        <f>IF($N$2=2006,C!B25,IF($N$2=2007,C!C25,IF($N$2=2008,C!D25,IF($N$2=2009,C!E25,IF($N$2=2010,C!F25,"")))))</f>
        <v>lun</v>
      </c>
      <c r="C29" s="306">
        <f>IF(B29="lun",MENU!$N$26,IF(B29="mar",MENU!$O$26,IF(B29="mer",MENU!$P$26,IF(B29="gio",MENU!$Q$26,IF(B29="ven",MENU!$R$26,IF(B29="sab",MENU!$S$26,IF(B29="dom",MENU!$T$26)))))))</f>
        <v>0.25</v>
      </c>
      <c r="D29" s="1"/>
      <c r="E29" s="1"/>
      <c r="F29" s="61" t="str">
        <f t="shared" si="0"/>
        <v>0.00</v>
      </c>
      <c r="G29" s="1"/>
      <c r="H29" s="1"/>
      <c r="I29" s="61" t="str">
        <f t="shared" si="1"/>
        <v>0.00</v>
      </c>
      <c r="J29" s="1"/>
      <c r="K29" s="1"/>
      <c r="L29" s="61">
        <f t="shared" si="2"/>
        <v>0</v>
      </c>
      <c r="M29" s="125">
        <f t="shared" si="3"/>
      </c>
      <c r="N29" s="126">
        <f t="shared" si="4"/>
      </c>
      <c r="O29" s="45"/>
      <c r="P29" s="139">
        <f>IF(B29="dom","dom","")</f>
      </c>
      <c r="Q29" s="144"/>
      <c r="R29" s="146"/>
      <c r="S29" s="149"/>
      <c r="T29" s="141">
        <f>IF(B29="sab","sab","")</f>
      </c>
      <c r="U29" s="73"/>
      <c r="V29" s="73"/>
      <c r="W29" s="73"/>
      <c r="X29" s="73"/>
      <c r="Y29" s="73"/>
      <c r="Z29" s="73"/>
      <c r="AA29" s="73"/>
    </row>
    <row r="30" spans="1:27" ht="13.5" customHeight="1">
      <c r="A30" s="14">
        <v>24</v>
      </c>
      <c r="B30" s="16" t="str">
        <f>IF($N$2=2006,C!B26,IF($N$2=2007,C!C26,IF($N$2=2008,C!D26,IF($N$2=2009,C!E26,IF($N$2=2010,C!F26,"")))))</f>
        <v>mar</v>
      </c>
      <c r="C30" s="306">
        <f>IF(B30="lun",MENU!$N$26,IF(B30="mar",MENU!$O$26,IF(B30="mer",MENU!$P$26,IF(B30="gio",MENU!$Q$26,IF(B30="ven",MENU!$R$26,IF(B30="sab",MENU!$S$26,IF(B30="dom",MENU!$T$26)))))))</f>
        <v>0.25</v>
      </c>
      <c r="D30" s="1"/>
      <c r="E30" s="1"/>
      <c r="F30" s="61" t="str">
        <f t="shared" si="0"/>
        <v>0.00</v>
      </c>
      <c r="G30" s="1"/>
      <c r="H30" s="1"/>
      <c r="I30" s="61" t="str">
        <f t="shared" si="1"/>
        <v>0.00</v>
      </c>
      <c r="J30" s="1"/>
      <c r="K30" s="1"/>
      <c r="L30" s="61">
        <f t="shared" si="2"/>
        <v>0</v>
      </c>
      <c r="M30" s="125">
        <f t="shared" si="3"/>
      </c>
      <c r="N30" s="126">
        <f t="shared" si="4"/>
      </c>
      <c r="O30" s="45"/>
      <c r="P30" s="139"/>
      <c r="Q30" s="144"/>
      <c r="R30" s="146"/>
      <c r="S30" s="142">
        <f>IF(B30="sab","sab","")</f>
      </c>
      <c r="T30" s="141">
        <f>IF(B30="dom","dom","")</f>
      </c>
      <c r="U30" s="73"/>
      <c r="V30" s="73"/>
      <c r="W30" s="73"/>
      <c r="X30" s="73"/>
      <c r="Y30" s="73"/>
      <c r="Z30" s="73"/>
      <c r="AA30" s="73"/>
    </row>
    <row r="31" spans="1:27" ht="13.5" customHeight="1">
      <c r="A31" s="14">
        <v>25</v>
      </c>
      <c r="B31" s="16" t="str">
        <f>IF($N$2=2006,C!B27,IF($N$2=2007,C!C27,IF($N$2=2008,C!D27,IF($N$2=2009,C!E27,IF($N$2=2010,C!F27,"")))))</f>
        <v>mer</v>
      </c>
      <c r="C31" s="306">
        <f>IF(B31="lun",MENU!$N$26,IF(B31="mar",MENU!$O$26,IF(B31="mer",MENU!$P$26,IF(B31="gio",MENU!$Q$26,IF(B31="ven",MENU!$R$26,IF(B31="sab",MENU!$S$26,IF(B31="dom",MENU!$T$26)))))))</f>
        <v>0.25</v>
      </c>
      <c r="D31" s="1"/>
      <c r="E31" s="1"/>
      <c r="F31" s="61" t="str">
        <f t="shared" si="0"/>
        <v>0.00</v>
      </c>
      <c r="G31" s="1"/>
      <c r="H31" s="1"/>
      <c r="I31" s="61" t="str">
        <f t="shared" si="1"/>
        <v>0.00</v>
      </c>
      <c r="J31" s="1"/>
      <c r="K31" s="1"/>
      <c r="L31" s="61">
        <f t="shared" si="2"/>
        <v>0</v>
      </c>
      <c r="M31" s="125">
        <f t="shared" si="3"/>
      </c>
      <c r="N31" s="126">
        <f t="shared" si="4"/>
      </c>
      <c r="O31" s="45"/>
      <c r="P31" s="139"/>
      <c r="Q31" s="144"/>
      <c r="R31" s="146"/>
      <c r="S31" s="142">
        <f>IF(B31="dom","dom","")</f>
      </c>
      <c r="T31" s="152"/>
      <c r="U31" s="73"/>
      <c r="V31" s="73"/>
      <c r="W31" s="73"/>
      <c r="X31" s="73"/>
      <c r="Y31" s="73"/>
      <c r="Z31" s="73"/>
      <c r="AA31" s="73"/>
    </row>
    <row r="32" spans="1:27" ht="13.5" customHeight="1">
      <c r="A32" s="14">
        <v>26</v>
      </c>
      <c r="B32" s="16" t="str">
        <f>IF($N$2=2006,C!B28,IF($N$2=2007,C!C28,IF($N$2=2008,C!D28,IF($N$2=2009,C!E28,IF($N$2=2010,C!F28,"")))))</f>
        <v>gio</v>
      </c>
      <c r="C32" s="306">
        <f>IF(B32="lun",MENU!$N$26,IF(B32="mar",MENU!$O$26,IF(B32="mer",MENU!$P$26,IF(B32="gio",MENU!$Q$26,IF(B32="ven",MENU!$R$26,IF(B32="sab",MENU!$S$26,IF(B32="dom",MENU!$T$26)))))))</f>
        <v>0.25</v>
      </c>
      <c r="D32" s="1"/>
      <c r="E32" s="1"/>
      <c r="F32" s="61" t="str">
        <f t="shared" si="0"/>
        <v>0.00</v>
      </c>
      <c r="G32" s="1"/>
      <c r="H32" s="1"/>
      <c r="I32" s="61" t="str">
        <f t="shared" si="1"/>
        <v>0.00</v>
      </c>
      <c r="J32" s="1"/>
      <c r="K32" s="1"/>
      <c r="L32" s="61">
        <f t="shared" si="2"/>
        <v>0</v>
      </c>
      <c r="M32" s="125">
        <f t="shared" si="3"/>
      </c>
      <c r="N32" s="126">
        <f t="shared" si="4"/>
      </c>
      <c r="O32" s="45"/>
      <c r="P32" s="139">
        <f>IF(B32="dom","dom","")</f>
      </c>
      <c r="Q32" s="144"/>
      <c r="R32" s="143">
        <f>IF(B32="sab","sab","")</f>
      </c>
      <c r="S32" s="149"/>
      <c r="T32" s="152"/>
      <c r="U32" s="73"/>
      <c r="V32" s="73"/>
      <c r="W32" s="73"/>
      <c r="X32" s="73"/>
      <c r="Y32" s="73"/>
      <c r="Z32" s="73"/>
      <c r="AA32" s="73"/>
    </row>
    <row r="33" spans="1:27" ht="13.5" customHeight="1">
      <c r="A33" s="14">
        <v>27</v>
      </c>
      <c r="B33" s="16" t="str">
        <f>IF($N$2=2006,C!B29,IF($N$2=2007,C!C29,IF($N$2=2008,C!D29,IF($N$2=2009,C!E29,IF($N$2=2010,C!F29,"")))))</f>
        <v>ven</v>
      </c>
      <c r="C33" s="306">
        <f>IF(B33="lun",MENU!$N$26,IF(B33="mar",MENU!$O$26,IF(B33="mer",MENU!$P$26,IF(B33="gio",MENU!$Q$26,IF(B33="ven",MENU!$R$26,IF(B33="sab",MENU!$S$26,IF(B33="dom",MENU!$T$26)))))))</f>
        <v>0.25</v>
      </c>
      <c r="D33" s="1"/>
      <c r="E33" s="1"/>
      <c r="F33" s="61" t="str">
        <f t="shared" si="0"/>
        <v>0.00</v>
      </c>
      <c r="G33" s="1"/>
      <c r="H33" s="1"/>
      <c r="I33" s="61" t="str">
        <f t="shared" si="1"/>
        <v>0.00</v>
      </c>
      <c r="J33" s="1"/>
      <c r="K33" s="1"/>
      <c r="L33" s="61">
        <f t="shared" si="2"/>
        <v>0</v>
      </c>
      <c r="M33" s="125">
        <f t="shared" si="3"/>
      </c>
      <c r="N33" s="126">
        <f t="shared" si="4"/>
      </c>
      <c r="O33" s="45"/>
      <c r="P33" s="139"/>
      <c r="Q33" s="144">
        <f>IF(B33="sab","sab","")</f>
      </c>
      <c r="R33" s="143">
        <f>IF(B33="dom","dom","")</f>
      </c>
      <c r="S33" s="149"/>
      <c r="T33" s="152"/>
      <c r="U33" s="73"/>
      <c r="V33" s="73"/>
      <c r="W33" s="73"/>
      <c r="X33" s="73"/>
      <c r="Y33" s="73"/>
      <c r="Z33" s="73"/>
      <c r="AA33" s="73"/>
    </row>
    <row r="34" spans="1:27" ht="13.5" customHeight="1">
      <c r="A34" s="14">
        <v>28</v>
      </c>
      <c r="B34" s="16" t="str">
        <f>IF($N$2=2006,C!B30,IF($N$2=2007,C!C30,IF($N$2=2008,C!D30,IF($N$2=2009,C!E30,IF($N$2=2010,C!F30,"")))))</f>
        <v>sab</v>
      </c>
      <c r="C34" s="306">
        <f>IF(B34="lun",MENU!$N$26,IF(B34="mar",MENU!$O$26,IF(B34="mer",MENU!$P$26,IF(B34="gio",MENU!$Q$26,IF(B34="ven",MENU!$R$26,IF(B34="sab",MENU!$S$26,IF(B34="dom",MENU!$T$26)))))))</f>
        <v>0.25</v>
      </c>
      <c r="D34" s="1"/>
      <c r="E34" s="1"/>
      <c r="F34" s="61" t="str">
        <f t="shared" si="0"/>
        <v>0.00</v>
      </c>
      <c r="G34" s="1"/>
      <c r="H34" s="1"/>
      <c r="I34" s="61" t="str">
        <f t="shared" si="1"/>
        <v>0.00</v>
      </c>
      <c r="J34" s="1"/>
      <c r="K34" s="1"/>
      <c r="L34" s="61">
        <f t="shared" si="2"/>
        <v>0</v>
      </c>
      <c r="M34" s="125">
        <f t="shared" si="3"/>
      </c>
      <c r="N34" s="126">
        <f t="shared" si="4"/>
      </c>
      <c r="O34" s="45"/>
      <c r="P34" s="139" t="str">
        <f>IF(B34="sab","sab","")</f>
        <v>sab</v>
      </c>
      <c r="Q34" s="144">
        <f>IF(B34="dom","dom","")</f>
      </c>
      <c r="R34" s="146"/>
      <c r="S34" s="149"/>
      <c r="T34" s="152"/>
      <c r="U34" s="73"/>
      <c r="V34" s="73"/>
      <c r="W34" s="73"/>
      <c r="X34" s="73"/>
      <c r="Y34" s="73"/>
      <c r="Z34" s="73"/>
      <c r="AA34" s="73"/>
    </row>
    <row r="35" spans="1:27" ht="13.5" customHeight="1">
      <c r="A35" s="14">
        <v>29</v>
      </c>
      <c r="B35" s="16" t="str">
        <f>IF($N$2=2006,C!B31,IF($N$2=2007,C!C31,IF($N$2=2008,C!D31,IF($N$2=2009,C!E31,IF($N$2=2010,C!F31,"")))))</f>
        <v>dom</v>
      </c>
      <c r="C35" s="306">
        <f>IF(B35="lun",MENU!$N$26,IF(B35="mar",MENU!$O$26,IF(B35="mer",MENU!$P$26,IF(B35="gio",MENU!$Q$26,IF(B35="ven",MENU!$R$26,IF(B35="sab",MENU!$S$26,IF(B35="dom",MENU!$T$26)))))))</f>
        <v>0</v>
      </c>
      <c r="D35" s="1"/>
      <c r="E35" s="1"/>
      <c r="F35" s="61" t="str">
        <f t="shared" si="0"/>
        <v>0.00</v>
      </c>
      <c r="G35" s="1"/>
      <c r="H35" s="1"/>
      <c r="I35" s="61" t="str">
        <f t="shared" si="1"/>
        <v>0.00</v>
      </c>
      <c r="J35" s="1"/>
      <c r="K35" s="1"/>
      <c r="L35" s="61">
        <f t="shared" si="2"/>
        <v>0</v>
      </c>
      <c r="M35" s="125">
        <f t="shared" si="3"/>
      </c>
      <c r="N35" s="126">
        <f t="shared" si="4"/>
      </c>
      <c r="O35" s="45"/>
      <c r="P35" s="139" t="str">
        <f>IF(B35="dom","dom","")</f>
        <v>dom</v>
      </c>
      <c r="Q35" s="144"/>
      <c r="R35" s="146"/>
      <c r="S35" s="149"/>
      <c r="T35" s="152"/>
      <c r="U35" s="73"/>
      <c r="V35" s="73"/>
      <c r="W35" s="73"/>
      <c r="X35" s="73"/>
      <c r="Y35" s="73"/>
      <c r="Z35" s="73"/>
      <c r="AA35" s="73"/>
    </row>
    <row r="36" spans="1:27" ht="13.5" customHeight="1">
      <c r="A36" s="14">
        <v>30</v>
      </c>
      <c r="B36" s="16" t="str">
        <f>IF($N$2=2006,C!B32,IF($N$2=2007,C!C32,IF($N$2=2008,C!D32,IF($N$2=2009,C!E32,IF($N$2=2010,C!F32,"")))))</f>
        <v>lun</v>
      </c>
      <c r="C36" s="306">
        <f>IF(B36="lun",MENU!$N$26,IF(B36="mar",MENU!$O$26,IF(B36="mer",MENU!$P$26,IF(B36="gio",MENU!$Q$26,IF(B36="ven",MENU!$R$26,IF(B36="sab",MENU!$S$26,IF(B36="dom",MENU!$T$26)))))))</f>
        <v>0.25</v>
      </c>
      <c r="D36" s="1"/>
      <c r="E36" s="1"/>
      <c r="F36" s="61" t="str">
        <f t="shared" si="0"/>
        <v>0.00</v>
      </c>
      <c r="G36" s="1"/>
      <c r="H36" s="1"/>
      <c r="I36" s="61" t="str">
        <f t="shared" si="1"/>
        <v>0.00</v>
      </c>
      <c r="J36" s="1"/>
      <c r="K36" s="1"/>
      <c r="L36" s="61">
        <f t="shared" si="2"/>
        <v>0</v>
      </c>
      <c r="M36" s="125">
        <f t="shared" si="3"/>
      </c>
      <c r="N36" s="126">
        <f t="shared" si="4"/>
      </c>
      <c r="O36" s="45"/>
      <c r="P36" s="139">
        <f>IF(B36="dom","dom","")</f>
      </c>
      <c r="Q36" s="144"/>
      <c r="R36" s="146"/>
      <c r="S36" s="149"/>
      <c r="T36" s="141">
        <f>IF(B36="sab","sab","")</f>
      </c>
      <c r="U36" s="73"/>
      <c r="V36" s="73"/>
      <c r="W36" s="73"/>
      <c r="X36" s="73"/>
      <c r="Y36" s="73"/>
      <c r="Z36" s="73"/>
      <c r="AA36" s="73"/>
    </row>
    <row r="37" spans="1:27" ht="13.5" customHeight="1" thickBot="1">
      <c r="A37" s="14">
        <v>31</v>
      </c>
      <c r="B37" s="16" t="str">
        <f>IF($N$2=2006,C!B33,IF($N$2=2007,C!C33,IF($N$2=2008,C!D33,IF($N$2=2009,C!E33,IF($N$2=2010,C!F33,"")))))</f>
        <v>mar</v>
      </c>
      <c r="C37" s="307">
        <f>IF(B37="lun",MENU!$N$26,IF(B37="mar",MENU!$O$26,IF(B37="mer",MENU!$P$26,IF(B37="gio",MENU!$Q$26,IF(B37="ven",MENU!$R$26,IF(B37="sab",MENU!$S$26,IF(B37="dom",MENU!$T$26)))))))</f>
        <v>0.25</v>
      </c>
      <c r="D37" s="1"/>
      <c r="E37" s="1"/>
      <c r="F37" s="62" t="str">
        <f t="shared" si="0"/>
        <v>0.00</v>
      </c>
      <c r="G37" s="1"/>
      <c r="H37" s="1"/>
      <c r="I37" s="62" t="str">
        <f t="shared" si="1"/>
        <v>0.00</v>
      </c>
      <c r="J37" s="1"/>
      <c r="K37" s="1"/>
      <c r="L37" s="62">
        <f t="shared" si="2"/>
        <v>0</v>
      </c>
      <c r="M37" s="127">
        <f t="shared" si="3"/>
      </c>
      <c r="N37" s="126">
        <f t="shared" si="4"/>
      </c>
      <c r="O37" s="63"/>
      <c r="P37" s="139"/>
      <c r="Q37" s="144"/>
      <c r="R37" s="146"/>
      <c r="S37" s="142">
        <f>IF(B37="sab","sab","")</f>
      </c>
      <c r="T37" s="141">
        <f>IF(B37="dom","dom","")</f>
      </c>
      <c r="U37" s="73"/>
      <c r="V37" s="73"/>
      <c r="W37" s="73"/>
      <c r="X37" s="73"/>
      <c r="Y37" s="73"/>
      <c r="Z37" s="73"/>
      <c r="AA37" s="73"/>
    </row>
    <row r="38" spans="1:27" ht="13.5" customHeight="1" thickBot="1">
      <c r="A38" s="430" t="s">
        <v>8</v>
      </c>
      <c r="B38" s="431"/>
      <c r="C38" s="9">
        <f>SUM(C7:C37)</f>
        <v>6.25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39"/>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39"/>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34"/>
      <c r="Q40" s="137"/>
      <c r="R40" s="147"/>
      <c r="S40" s="150"/>
      <c r="T40" s="153"/>
      <c r="U40" s="73"/>
      <c r="V40" s="73"/>
      <c r="W40" s="73"/>
      <c r="X40" s="73"/>
      <c r="Y40" s="73"/>
      <c r="Z40" s="73"/>
      <c r="AA40" s="73"/>
    </row>
    <row r="41" spans="1:27" ht="13.5" customHeight="1">
      <c r="A41" s="36"/>
      <c r="B41" s="36"/>
      <c r="C41" s="284"/>
      <c r="D41" s="36"/>
      <c r="E41" s="36"/>
      <c r="F41" s="36"/>
      <c r="G41" s="36"/>
      <c r="H41" s="36"/>
      <c r="I41" s="36"/>
      <c r="J41" s="36"/>
      <c r="K41" s="36"/>
      <c r="L41" s="36"/>
      <c r="M41" s="36"/>
      <c r="N41" s="36"/>
      <c r="O41" s="134"/>
      <c r="P41" s="134"/>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4"/>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4"/>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4"/>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4"/>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4"/>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4"/>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4"/>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4"/>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4"/>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4"/>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4"/>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4"/>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4"/>
      <c r="Q54" s="137"/>
      <c r="R54" s="147"/>
      <c r="S54" s="150"/>
      <c r="T54" s="153"/>
      <c r="U54" s="73"/>
      <c r="V54" s="73"/>
      <c r="W54" s="73"/>
      <c r="X54" s="73"/>
      <c r="Y54" s="73"/>
      <c r="Z54" s="73"/>
      <c r="AA54" s="73"/>
    </row>
  </sheetData>
  <sheetProtection password="C14A" sheet="1" objects="1" scenarios="1" selectLockedCells="1"/>
  <mergeCells count="30">
    <mergeCell ref="T1:T2"/>
    <mergeCell ref="P1:P2"/>
    <mergeCell ref="Q1:Q2"/>
    <mergeCell ref="R1:R2"/>
    <mergeCell ref="S1:S2"/>
    <mergeCell ref="O38:O39"/>
    <mergeCell ref="A39:L39"/>
    <mergeCell ref="O3:O6"/>
    <mergeCell ref="K3:K5"/>
    <mergeCell ref="M39:N39"/>
    <mergeCell ref="A3:B6"/>
    <mergeCell ref="A38:B38"/>
    <mergeCell ref="G4:H4"/>
    <mergeCell ref="M4:M5"/>
    <mergeCell ref="L4:L5"/>
    <mergeCell ref="N4:N5"/>
    <mergeCell ref="J3:J5"/>
    <mergeCell ref="D3:I3"/>
    <mergeCell ref="L3:N3"/>
    <mergeCell ref="F4:F5"/>
    <mergeCell ref="I4:I5"/>
    <mergeCell ref="D4:E4"/>
    <mergeCell ref="K1:M1"/>
    <mergeCell ref="G1:J1"/>
    <mergeCell ref="G2:J2"/>
    <mergeCell ref="K2:M2"/>
    <mergeCell ref="A1:B2"/>
    <mergeCell ref="C1:F1"/>
    <mergeCell ref="C2:F2"/>
    <mergeCell ref="C3:C5"/>
  </mergeCells>
  <conditionalFormatting sqref="H11 H18 H25 H32 H7:H8 H14:H15 H21:H22 H28:H29 H35:H36">
    <cfRule type="expression" priority="1" dxfId="1" stopIfTrue="1">
      <formula>IF(A7,P7)="dom"</formula>
    </cfRule>
  </conditionalFormatting>
  <conditionalFormatting sqref="I11 I18 I25 I32 I7:I8 I14:I15 I21:I22 I28:I29 I35:I36">
    <cfRule type="expression" priority="2" dxfId="1" stopIfTrue="1">
      <formula>IF(A7,P7)="dom"</formula>
    </cfRule>
  </conditionalFormatting>
  <conditionalFormatting sqref="L11 L18 L25 L32 L7:L8 L14:L15 L21:L22 L28:L29 L35:L36">
    <cfRule type="expression" priority="3" dxfId="1" stopIfTrue="1">
      <formula>IF(A7,P7)="dom"</formula>
    </cfRule>
  </conditionalFormatting>
  <conditionalFormatting sqref="A11 A18 A25 A32 A7:A8 A14:A15 A21:A22 A28:A29 A35:A36">
    <cfRule type="expression" priority="4" dxfId="1" stopIfTrue="1">
      <formula>IF(A7,P7)="dom"</formula>
    </cfRule>
  </conditionalFormatting>
  <conditionalFormatting sqref="A13 A20 A27 A34">
    <cfRule type="expression" priority="5" dxfId="1" stopIfTrue="1">
      <formula>IF(A13,Q13)="dom"</formula>
    </cfRule>
  </conditionalFormatting>
  <conditionalFormatting sqref="C25 C28:C29 C11 C18 C32 C7:C8 C14:C15 C21:C22 C35:C36">
    <cfRule type="expression" priority="6" dxfId="1" stopIfTrue="1">
      <formula>IF(A7,P7)="dom"</formula>
    </cfRule>
  </conditionalFormatting>
  <conditionalFormatting sqref="D11 D18 D25 D32 D7:D8 D14:D15 D21:D22 D28:D29 D35:D36">
    <cfRule type="expression" priority="7" dxfId="1" stopIfTrue="1">
      <formula>IF(A7,P7)="dom"</formula>
    </cfRule>
  </conditionalFormatting>
  <conditionalFormatting sqref="D13 D20 D27 D34">
    <cfRule type="expression" priority="8" dxfId="1" stopIfTrue="1">
      <formula>IF(A13,Q13)="dom"</formula>
    </cfRule>
  </conditionalFormatting>
  <conditionalFormatting sqref="E11 E18 E25 E32 E7:E8 E14:E15 E21:E22 E28:E29 E35:E36">
    <cfRule type="expression" priority="9" dxfId="1" stopIfTrue="1">
      <formula>IF(A7,P7)="dom"</formula>
    </cfRule>
  </conditionalFormatting>
  <conditionalFormatting sqref="E13 E20 E27 E34">
    <cfRule type="expression" priority="10" dxfId="1" stopIfTrue="1">
      <formula>IF(A13,Q13)="dom"</formula>
    </cfRule>
  </conditionalFormatting>
  <conditionalFormatting sqref="G11 G18 G25 G32 G7:G8 G14:G15 G21:G22 G28:G29 G35:G36">
    <cfRule type="expression" priority="11" dxfId="1" stopIfTrue="1">
      <formula>IF(A7,P7)="dom"</formula>
    </cfRule>
  </conditionalFormatting>
  <conditionalFormatting sqref="G13 G20 G27 G34">
    <cfRule type="expression" priority="12" dxfId="1" stopIfTrue="1">
      <formula>IF(A13,Q13)="dom"</formula>
    </cfRule>
  </conditionalFormatting>
  <conditionalFormatting sqref="H13 H20 H27 H34">
    <cfRule type="expression" priority="13" dxfId="1" stopIfTrue="1">
      <formula>IF(A13,Q13)="dom"</formula>
    </cfRule>
  </conditionalFormatting>
  <conditionalFormatting sqref="J11 J18 J25 J32 J7:J8 J14:J15 J21:J22 J28:J29 J35:J36">
    <cfRule type="expression" priority="14" dxfId="1" stopIfTrue="1">
      <formula>IF(A7,P7)="dom"</formula>
    </cfRule>
  </conditionalFormatting>
  <conditionalFormatting sqref="J13 J20 J27 J34">
    <cfRule type="expression" priority="15" dxfId="1" stopIfTrue="1">
      <formula>IF(A13,Q13)="dom"</formula>
    </cfRule>
  </conditionalFormatting>
  <conditionalFormatting sqref="K11 K18 K25 K32 K7:K8 K14:K15 K21:K22 K28:K29 K35:K36">
    <cfRule type="expression" priority="16" dxfId="1" stopIfTrue="1">
      <formula>IF(A7,P7)="dom"</formula>
    </cfRule>
  </conditionalFormatting>
  <conditionalFormatting sqref="K13 K20 K27 K34">
    <cfRule type="expression" priority="17" dxfId="1" stopIfTrue="1">
      <formula>IF(A13,Q13)="dom"</formula>
    </cfRule>
  </conditionalFormatting>
  <conditionalFormatting sqref="F11 F18 F25 F32 F7:F8 F14:F15 F21:F22 F28:F29 F35:F36">
    <cfRule type="expression" priority="18" dxfId="1" stopIfTrue="1">
      <formula>IF(A7,P7)="dom"</formula>
    </cfRule>
  </conditionalFormatting>
  <conditionalFormatting sqref="F13 F20 F27 F34">
    <cfRule type="expression" priority="19" dxfId="1" stopIfTrue="1">
      <formula>IF(A13,Q13)="dom"</formula>
    </cfRule>
  </conditionalFormatting>
  <conditionalFormatting sqref="I13 I20 I27 I34">
    <cfRule type="expression" priority="20" dxfId="1" stopIfTrue="1">
      <formula>IF(A13,Q13)="dom"</formula>
    </cfRule>
  </conditionalFormatting>
  <conditionalFormatting sqref="L13 L20 L27 L34">
    <cfRule type="expression" priority="21" dxfId="1" stopIfTrue="1">
      <formula>IF(A13,Q13)="dom"</formula>
    </cfRule>
  </conditionalFormatting>
  <conditionalFormatting sqref="M11 M18 M25 M32 M7:M8 M14:M15 M21:M22 M28:M29 M35:M36">
    <cfRule type="expression" priority="22" dxfId="1" stopIfTrue="1">
      <formula>IF(A7,P7)="dom"</formula>
    </cfRule>
  </conditionalFormatting>
  <conditionalFormatting sqref="M13 M20 M27 M34">
    <cfRule type="expression" priority="23" dxfId="1" stopIfTrue="1">
      <formula>IF(A13,Q13)="dom"</formula>
    </cfRule>
  </conditionalFormatting>
  <conditionalFormatting sqref="N11 N7:N8">
    <cfRule type="expression" priority="24" dxfId="1" stopIfTrue="1">
      <formula>IF(A7,P7)="dom"</formula>
    </cfRule>
  </conditionalFormatting>
  <conditionalFormatting sqref="N13 N29 N20 N27 N34 N18 N25 N32 N15 N22 N36">
    <cfRule type="expression" priority="25" dxfId="1" stopIfTrue="1">
      <formula>IF(A13,Q13)="dom"</formula>
    </cfRule>
  </conditionalFormatting>
  <conditionalFormatting sqref="O11 O18 O25 O32 O7:O8 O14:O15 O21:O22 O28:O29 O35:O36">
    <cfRule type="expression" priority="26" dxfId="1" stopIfTrue="1">
      <formula>IF(A7,P7)="dom"</formula>
    </cfRule>
  </conditionalFormatting>
  <conditionalFormatting sqref="O13 O20 O27 O34">
    <cfRule type="expression" priority="27" dxfId="1" stopIfTrue="1">
      <formula>IF(A13,Q13)="dom"</formula>
    </cfRule>
  </conditionalFormatting>
  <conditionalFormatting sqref="H12 H19 H26 H33">
    <cfRule type="expression" priority="28" dxfId="1" stopIfTrue="1">
      <formula>IF(A12,R12)="dom"</formula>
    </cfRule>
  </conditionalFormatting>
  <conditionalFormatting sqref="I12 I19 I26 I33">
    <cfRule type="expression" priority="29" dxfId="1" stopIfTrue="1">
      <formula>IF(A12,R12)="dom"</formula>
    </cfRule>
  </conditionalFormatting>
  <conditionalFormatting sqref="L12 L19 L26 L33">
    <cfRule type="expression" priority="30" dxfId="1" stopIfTrue="1">
      <formula>IF(A12,R12)="dom"</formula>
    </cfRule>
  </conditionalFormatting>
  <conditionalFormatting sqref="A12 A19 A26 A33">
    <cfRule type="expression" priority="31" dxfId="1" stopIfTrue="1">
      <formula>IF(A12,R12)="dom"</formula>
    </cfRule>
  </conditionalFormatting>
  <conditionalFormatting sqref="C12">
    <cfRule type="expression" priority="32" dxfId="1" stopIfTrue="1">
      <formula>IF(A12,R12)="dom"</formula>
    </cfRule>
  </conditionalFormatting>
  <conditionalFormatting sqref="D12 D19 D26 D33">
    <cfRule type="expression" priority="33" dxfId="1" stopIfTrue="1">
      <formula>IF(A12,R12)="dom"</formula>
    </cfRule>
  </conditionalFormatting>
  <conditionalFormatting sqref="E12 E19 E26 E33">
    <cfRule type="expression" priority="34" dxfId="1" stopIfTrue="1">
      <formula>IF(A12,R12)="dom"</formula>
    </cfRule>
  </conditionalFormatting>
  <conditionalFormatting sqref="G12 G19 G26 G33">
    <cfRule type="expression" priority="35" dxfId="1" stopIfTrue="1">
      <formula>IF(A12,R12)="dom"</formula>
    </cfRule>
  </conditionalFormatting>
  <conditionalFormatting sqref="J12 J19 J26 J33">
    <cfRule type="expression" priority="36" dxfId="1" stopIfTrue="1">
      <formula>IF(A12,R12)="dom"</formula>
    </cfRule>
  </conditionalFormatting>
  <conditionalFormatting sqref="K12 K19 K26 K33">
    <cfRule type="expression" priority="37" dxfId="1" stopIfTrue="1">
      <formula>IF(A12,R12)="dom"</formula>
    </cfRule>
  </conditionalFormatting>
  <conditionalFormatting sqref="F12 F19 F26 F33">
    <cfRule type="expression" priority="38" dxfId="1" stopIfTrue="1">
      <formula>IF(A12,R12)="dom"</formula>
    </cfRule>
  </conditionalFormatting>
  <conditionalFormatting sqref="M12 M19 M26 M33">
    <cfRule type="expression" priority="39" dxfId="1" stopIfTrue="1">
      <formula>IF(A12,R12)="dom"</formula>
    </cfRule>
  </conditionalFormatting>
  <conditionalFormatting sqref="N12">
    <cfRule type="expression" priority="40" dxfId="1" stopIfTrue="1">
      <formula>IF(A12,R12)="dom"</formula>
    </cfRule>
  </conditionalFormatting>
  <conditionalFormatting sqref="O12 O19 O26 O33">
    <cfRule type="expression" priority="41" dxfId="1" stopIfTrue="1">
      <formula>IF(A12,R12)="dom"</formula>
    </cfRule>
  </conditionalFormatting>
  <conditionalFormatting sqref="H10 H17 H24 H31">
    <cfRule type="expression" priority="42" dxfId="1" stopIfTrue="1">
      <formula>IF(A10,S10)="dom"</formula>
    </cfRule>
  </conditionalFormatting>
  <conditionalFormatting sqref="I10 I17 I24 I31">
    <cfRule type="expression" priority="43" dxfId="1" stopIfTrue="1">
      <formula>IF(A10,S10)="dom"</formula>
    </cfRule>
  </conditionalFormatting>
  <conditionalFormatting sqref="L10 L17 L24 L31">
    <cfRule type="expression" priority="44" dxfId="1" stopIfTrue="1">
      <formula>IF(A10,S10)="dom"</formula>
    </cfRule>
  </conditionalFormatting>
  <conditionalFormatting sqref="A10 A17 A24 A31">
    <cfRule type="expression" priority="45" dxfId="1" stopIfTrue="1">
      <formula>IF(A10,S10)="dom"</formula>
    </cfRule>
  </conditionalFormatting>
  <conditionalFormatting sqref="D10 D17 D24 D31">
    <cfRule type="expression" priority="46" dxfId="1" stopIfTrue="1">
      <formula>IF(A10,S10)="dom"</formula>
    </cfRule>
  </conditionalFormatting>
  <conditionalFormatting sqref="E10 E17 E24 E31">
    <cfRule type="expression" priority="47" dxfId="1" stopIfTrue="1">
      <formula>IF(A10,S10)="dom"</formula>
    </cfRule>
  </conditionalFormatting>
  <conditionalFormatting sqref="G10 G17 G24 G31">
    <cfRule type="expression" priority="48" dxfId="1" stopIfTrue="1">
      <formula>IF(A10,S10)="dom"</formula>
    </cfRule>
  </conditionalFormatting>
  <conditionalFormatting sqref="J10 J17 J24 J31">
    <cfRule type="expression" priority="49" dxfId="1" stopIfTrue="1">
      <formula>IF(A10,S10)="dom"</formula>
    </cfRule>
  </conditionalFormatting>
  <conditionalFormatting sqref="K10 K17 K24 K31">
    <cfRule type="expression" priority="50" dxfId="1" stopIfTrue="1">
      <formula>IF(A10,S10)="dom"</formula>
    </cfRule>
  </conditionalFormatting>
  <conditionalFormatting sqref="F10 F17 F24 F31">
    <cfRule type="expression" priority="51" dxfId="1" stopIfTrue="1">
      <formula>IF(A10,S10)="dom"</formula>
    </cfRule>
  </conditionalFormatting>
  <conditionalFormatting sqref="M10 M17 M24 M31">
    <cfRule type="expression" priority="52" dxfId="1" stopIfTrue="1">
      <formula>IF(A10,S10)="dom"</formula>
    </cfRule>
  </conditionalFormatting>
  <conditionalFormatting sqref="N10">
    <cfRule type="expression" priority="53" dxfId="1" stopIfTrue="1">
      <formula>IF(A10,S10)="dom"</formula>
    </cfRule>
  </conditionalFormatting>
  <conditionalFormatting sqref="O10 O17 O24 O31">
    <cfRule type="expression" priority="54" dxfId="1" stopIfTrue="1">
      <formula>IF(A10,S10)="dom"</formula>
    </cfRule>
  </conditionalFormatting>
  <conditionalFormatting sqref="H9 H16 H23 H30 H37">
    <cfRule type="expression" priority="55" dxfId="1" stopIfTrue="1">
      <formula>IF(A9,T9)="dom"</formula>
    </cfRule>
  </conditionalFormatting>
  <conditionalFormatting sqref="I9 I16 I23 I30 I37">
    <cfRule type="expression" priority="56" dxfId="1" stopIfTrue="1">
      <formula>IF(A9,T9)="dom"</formula>
    </cfRule>
  </conditionalFormatting>
  <conditionalFormatting sqref="L9 L16 L23 L30 L37">
    <cfRule type="expression" priority="57" dxfId="1" stopIfTrue="1">
      <formula>IF(A9,T9)="dom"</formula>
    </cfRule>
  </conditionalFormatting>
  <conditionalFormatting sqref="A9 A16 A23 A30 A37">
    <cfRule type="expression" priority="58" dxfId="1" stopIfTrue="1">
      <formula>IF(A9,T9)="dom"</formula>
    </cfRule>
  </conditionalFormatting>
  <conditionalFormatting sqref="D9 D16 D23 D30 D37">
    <cfRule type="expression" priority="59" dxfId="1" stopIfTrue="1">
      <formula>IF(A9,T9)="dom"</formula>
    </cfRule>
  </conditionalFormatting>
  <conditionalFormatting sqref="E9 E16 E23 E30 E37">
    <cfRule type="expression" priority="60" dxfId="1" stopIfTrue="1">
      <formula>IF(A9,T9)="dom"</formula>
    </cfRule>
  </conditionalFormatting>
  <conditionalFormatting sqref="G9 G16 G23 G30 G37">
    <cfRule type="expression" priority="61" dxfId="1" stopIfTrue="1">
      <formula>IF(A9,T9)="dom"</formula>
    </cfRule>
  </conditionalFormatting>
  <conditionalFormatting sqref="J9 J16 J23 J30 J37">
    <cfRule type="expression" priority="62" dxfId="1" stopIfTrue="1">
      <formula>IF(A9,T9)="dom"</formula>
    </cfRule>
  </conditionalFormatting>
  <conditionalFormatting sqref="K9 K16 K23 K30 K37">
    <cfRule type="expression" priority="63" dxfId="1" stopIfTrue="1">
      <formula>IF(A9,T9)="dom"</formula>
    </cfRule>
  </conditionalFormatting>
  <conditionalFormatting sqref="F9 F16 F23 F30 F37">
    <cfRule type="expression" priority="64" dxfId="1" stopIfTrue="1">
      <formula>IF(A9,T9)="dom"</formula>
    </cfRule>
  </conditionalFormatting>
  <conditionalFormatting sqref="M9 M16 M23 M30 M37">
    <cfRule type="expression" priority="65" dxfId="1" stopIfTrue="1">
      <formula>IF(A9,T9)="dom"</formula>
    </cfRule>
  </conditionalFormatting>
  <conditionalFormatting sqref="N9">
    <cfRule type="expression" priority="66" dxfId="1" stopIfTrue="1">
      <formula>IF(A9,T9)="dom"</formula>
    </cfRule>
  </conditionalFormatting>
  <conditionalFormatting sqref="O9 O16 O23 O30 O37">
    <cfRule type="expression" priority="67" dxfId="1" stopIfTrue="1">
      <formula>IF(A9,T9)="dom"</formula>
    </cfRule>
  </conditionalFormatting>
  <conditionalFormatting sqref="B7:B37">
    <cfRule type="cellIs" priority="68" dxfId="2" operator="equal" stopIfTrue="1">
      <formula>"dom"</formula>
    </cfRule>
  </conditionalFormatting>
  <conditionalFormatting sqref="F4:F5">
    <cfRule type="cellIs" priority="69" dxfId="3" operator="equal" stopIfTrue="1">
      <formula>"SEI A DEBITO"</formula>
    </cfRule>
  </conditionalFormatting>
  <conditionalFormatting sqref="O38:O39">
    <cfRule type="cellIs" priority="70" dxfId="4" operator="equal" stopIfTrue="1">
      <formula>"SEI A DEBITO"</formula>
    </cfRule>
  </conditionalFormatting>
  <conditionalFormatting sqref="N14 N21 N28 N35">
    <cfRule type="expression" priority="71" dxfId="1" stopIfTrue="1">
      <formula>IF(A14,P14)="dom"</formula>
    </cfRule>
  </conditionalFormatting>
  <conditionalFormatting sqref="N19 N26 N33">
    <cfRule type="expression" priority="72" dxfId="1" stopIfTrue="1">
      <formula>IF(A19,R19)="dom"</formula>
    </cfRule>
  </conditionalFormatting>
  <conditionalFormatting sqref="N17 N24 N31">
    <cfRule type="expression" priority="73" dxfId="1" stopIfTrue="1">
      <formula>IF(A17,S17)="dom"</formula>
    </cfRule>
  </conditionalFormatting>
  <conditionalFormatting sqref="N16 N23 N30 N37">
    <cfRule type="expression" priority="74" dxfId="1" stopIfTrue="1">
      <formula>IF(A16,T16)="dom"</formula>
    </cfRule>
  </conditionalFormatting>
  <conditionalFormatting sqref="C13 C20 C27 C34">
    <cfRule type="expression" priority="75" dxfId="1" stopIfTrue="1">
      <formula>IF(A13,Q13)="dom"</formula>
    </cfRule>
  </conditionalFormatting>
  <conditionalFormatting sqref="C19 C26 C33">
    <cfRule type="expression" priority="76" dxfId="1" stopIfTrue="1">
      <formula>IF(A19,R19)="dom"</formula>
    </cfRule>
  </conditionalFormatting>
  <conditionalFormatting sqref="C10 C17 C24 C31">
    <cfRule type="expression" priority="77" dxfId="1" stopIfTrue="1">
      <formula>IF(A10,S10)="dom"</formula>
    </cfRule>
  </conditionalFormatting>
  <conditionalFormatting sqref="C9 C16 C23 C30 C37">
    <cfRule type="expression" priority="78" dxfId="1" stopIfTrue="1">
      <formula>IF(A9,T9)="dom"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Foglio3">
    <tabColor indexed="53"/>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38</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20">
        <v>1</v>
      </c>
      <c r="B7" s="21" t="str">
        <f>IF($N$2=2006,C!I3,IF($N$2=2007,C!J3,IF($N$2=2008,C!K3,IF($N$2=2009,C!L3,IF($N$2=2010,C!M3,"")))))</f>
        <v>mer</v>
      </c>
      <c r="C7" s="308">
        <f>IF(B7="lun",MENU!$N$26,IF(B7="mar",MENU!$O$26,IF(B7="mer",MENU!$P$26,IF(B7="gio",MENU!$Q$26,IF(B7="ven",MENU!$R$26,IF(B7="sab",MENU!$S$26,IF(B7="dom",MENU!$T$26)))))))</f>
        <v>0.25</v>
      </c>
      <c r="D7" s="64"/>
      <c r="E7" s="64"/>
      <c r="F7" s="52" t="str">
        <f aca="true" t="shared" si="0" ref="F7:F34">IF(OR(C7="==",D7=""),"0.00",IF(E7=0,0,E7-D7))</f>
        <v>0.00</v>
      </c>
      <c r="G7" s="64"/>
      <c r="H7" s="64"/>
      <c r="I7" s="52" t="str">
        <f aca="true" t="shared" si="1" ref="I7:I34">IF(OR(C7="==",G7=""),"0.00",IF(H7=0,0,H7-G7))</f>
        <v>0.00</v>
      </c>
      <c r="J7" s="64"/>
      <c r="K7" s="64"/>
      <c r="L7" s="52">
        <f aca="true" t="shared" si="2" ref="L7:L34">IF(C7="==","0.00",IF(J7=0,F7+I7+K7,F7+I7+K7-J7))</f>
        <v>0</v>
      </c>
      <c r="M7" s="22">
        <f aca="true" t="shared" si="3" ref="M7:M34">IF(C7="==","==",IF(C7&lt;L7,L7-C7,""))</f>
      </c>
      <c r="N7" s="58">
        <f>IF(L7=0,"",IF(C7&gt;L7,C7-L7,"=="))</f>
      </c>
      <c r="O7" s="67"/>
      <c r="P7" s="140"/>
      <c r="Q7" s="144"/>
      <c r="R7" s="146"/>
      <c r="S7" s="142">
        <f>IF(B7="dom","dom","")</f>
      </c>
      <c r="T7" s="152"/>
      <c r="U7" s="73"/>
      <c r="V7" s="73"/>
      <c r="W7" s="73"/>
      <c r="X7" s="73"/>
      <c r="Y7" s="73"/>
      <c r="Z7" s="73"/>
      <c r="AA7" s="73"/>
    </row>
    <row r="8" spans="1:27" ht="13.5" customHeight="1">
      <c r="A8" s="14">
        <v>2</v>
      </c>
      <c r="B8" s="16" t="str">
        <f>IF($N$2=2006,C!I4,IF($N$2=2007,C!J4,IF($N$2=2008,C!K4,IF($N$2=2009,C!L4,IF($N$2=2010,C!M4,"")))))</f>
        <v>gio</v>
      </c>
      <c r="C8" s="306">
        <f>IF(B8="lun",MENU!$N$26,IF(B8="mar",MENU!$O$26,IF(B8="mer",MENU!$P$26,IF(B8="gio",MENU!$Q$26,IF(B8="ven",MENU!$R$26,IF(B8="sab",MENU!$S$26,IF(B8="dom",MENU!$T$26)))))))</f>
        <v>0.25</v>
      </c>
      <c r="D8" s="65"/>
      <c r="E8" s="65"/>
      <c r="F8" s="48" t="str">
        <f t="shared" si="0"/>
        <v>0.00</v>
      </c>
      <c r="G8" s="65"/>
      <c r="H8" s="65"/>
      <c r="I8" s="48" t="str">
        <f t="shared" si="1"/>
        <v>0.00</v>
      </c>
      <c r="J8" s="65"/>
      <c r="K8" s="65"/>
      <c r="L8" s="48">
        <f t="shared" si="2"/>
        <v>0</v>
      </c>
      <c r="M8" s="6">
        <f t="shared" si="3"/>
      </c>
      <c r="N8" s="59">
        <f>IF(L8=0,"",IF(C8&gt;L8,C8-L8,"=="))</f>
      </c>
      <c r="O8" s="68"/>
      <c r="P8" s="140">
        <f aca="true" t="shared" si="4" ref="P8:P37">IF(B8="dom","dom","")</f>
      </c>
      <c r="Q8" s="144"/>
      <c r="R8" s="143">
        <f>IF(B8="sab","sab","")</f>
      </c>
      <c r="S8" s="149"/>
      <c r="T8" s="152"/>
      <c r="U8" s="73"/>
      <c r="V8" s="73"/>
      <c r="W8" s="73"/>
      <c r="X8" s="73"/>
      <c r="Y8" s="73"/>
      <c r="Z8" s="73"/>
      <c r="AA8" s="73"/>
    </row>
    <row r="9" spans="1:27" ht="13.5" customHeight="1">
      <c r="A9" s="14">
        <v>3</v>
      </c>
      <c r="B9" s="16" t="str">
        <f>IF($N$2=2006,C!I5,IF($N$2=2007,C!J5,IF($N$2=2008,C!K5,IF($N$2=2009,C!L5,IF($N$2=2010,C!M5,"")))))</f>
        <v>ven</v>
      </c>
      <c r="C9" s="306">
        <f>IF(B9="lun",MENU!$N$26,IF(B9="mar",MENU!$O$26,IF(B9="mer",MENU!$P$26,IF(B9="gio",MENU!$Q$26,IF(B9="ven",MENU!$R$26,IF(B9="sab",MENU!$S$26,IF(B9="dom",MENU!$T$26)))))))</f>
        <v>0.25</v>
      </c>
      <c r="D9" s="65"/>
      <c r="E9" s="65"/>
      <c r="F9" s="48" t="str">
        <f t="shared" si="0"/>
        <v>0.00</v>
      </c>
      <c r="G9" s="65"/>
      <c r="H9" s="65"/>
      <c r="I9" s="48" t="str">
        <f t="shared" si="1"/>
        <v>0.00</v>
      </c>
      <c r="J9" s="65"/>
      <c r="K9" s="65"/>
      <c r="L9" s="48">
        <f t="shared" si="2"/>
        <v>0</v>
      </c>
      <c r="M9" s="6">
        <f t="shared" si="3"/>
      </c>
      <c r="N9" s="59">
        <f aca="true" t="shared" si="5" ref="N9:N35">IF(L9=0,"",IF(C9&gt;L9,C9-L9,"=="))</f>
      </c>
      <c r="O9" s="68"/>
      <c r="P9" s="140"/>
      <c r="Q9" s="144">
        <f>IF(B9="sab","sab","")</f>
      </c>
      <c r="R9" s="143">
        <f>IF(B9="dom","dom","")</f>
      </c>
      <c r="S9" s="149"/>
      <c r="T9" s="152"/>
      <c r="U9" s="73"/>
      <c r="V9" s="73"/>
      <c r="W9" s="73"/>
      <c r="X9" s="73"/>
      <c r="Y9" s="73"/>
      <c r="Z9" s="73"/>
      <c r="AA9" s="73"/>
    </row>
    <row r="10" spans="1:27" ht="13.5" customHeight="1">
      <c r="A10" s="14">
        <v>4</v>
      </c>
      <c r="B10" s="16" t="str">
        <f>IF($N$2=2006,C!I6,IF($N$2=2007,C!J6,IF($N$2=2008,C!K6,IF($N$2=2009,C!L6,IF($N$2=2010,C!M6,"")))))</f>
        <v>sab</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59">
        <f t="shared" si="5"/>
      </c>
      <c r="O10" s="68"/>
      <c r="P10" s="140" t="str">
        <f>IF(B10="sab","sab","")</f>
        <v>sab</v>
      </c>
      <c r="Q10" s="144">
        <f>IF(B10="dom","dom","")</f>
      </c>
      <c r="R10" s="146"/>
      <c r="S10" s="149"/>
      <c r="T10" s="152"/>
      <c r="U10" s="73"/>
      <c r="V10" s="73"/>
      <c r="W10" s="73"/>
      <c r="X10" s="73"/>
      <c r="Y10" s="73"/>
      <c r="Z10" s="73"/>
      <c r="AA10" s="73"/>
    </row>
    <row r="11" spans="1:27" ht="13.5" customHeight="1">
      <c r="A11" s="14">
        <v>5</v>
      </c>
      <c r="B11" s="16" t="str">
        <f>IF($N$2=2006,C!I7,IF($N$2=2007,C!J7,IF($N$2=2008,C!K7,IF($N$2=2009,C!L7,IF($N$2=2010,C!M7,"")))))</f>
        <v>dom</v>
      </c>
      <c r="C11" s="306">
        <f>IF(B11="lun",MENU!$N$26,IF(B11="mar",MENU!$O$26,IF(B11="mer",MENU!$P$26,IF(B11="gio",MENU!$Q$26,IF(B11="ven",MENU!$R$26,IF(B11="sab",MENU!$S$26,IF(B11="dom",MENU!$T$26)))))))</f>
        <v>0</v>
      </c>
      <c r="D11" s="65"/>
      <c r="E11" s="65"/>
      <c r="F11" s="48" t="str">
        <f t="shared" si="0"/>
        <v>0.00</v>
      </c>
      <c r="G11" s="65"/>
      <c r="H11" s="65"/>
      <c r="I11" s="48" t="str">
        <f t="shared" si="1"/>
        <v>0.00</v>
      </c>
      <c r="J11" s="65"/>
      <c r="K11" s="65"/>
      <c r="L11" s="48">
        <f t="shared" si="2"/>
        <v>0</v>
      </c>
      <c r="M11" s="6">
        <f t="shared" si="3"/>
      </c>
      <c r="N11" s="59">
        <f t="shared" si="5"/>
      </c>
      <c r="O11" s="68"/>
      <c r="P11" s="140" t="str">
        <f t="shared" si="4"/>
        <v>dom</v>
      </c>
      <c r="Q11" s="144"/>
      <c r="R11" s="146"/>
      <c r="S11" s="149"/>
      <c r="T11" s="152"/>
      <c r="U11" s="73"/>
      <c r="V11" s="73"/>
      <c r="W11" s="73"/>
      <c r="X11" s="73"/>
      <c r="Y11" s="73"/>
      <c r="Z11" s="73"/>
      <c r="AA11" s="73"/>
    </row>
    <row r="12" spans="1:27" ht="13.5" customHeight="1">
      <c r="A12" s="14">
        <v>6</v>
      </c>
      <c r="B12" s="16" t="str">
        <f>IF($N$2=2006,C!I8,IF($N$2=2007,C!J8,IF($N$2=2008,C!K8,IF($N$2=2009,C!L8,IF($N$2=2010,C!M8,"")))))</f>
        <v>lun</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59">
        <f t="shared" si="5"/>
      </c>
      <c r="O12" s="68"/>
      <c r="P12" s="140">
        <f t="shared" si="4"/>
      </c>
      <c r="Q12" s="144"/>
      <c r="R12" s="146"/>
      <c r="S12" s="149"/>
      <c r="T12" s="141">
        <f>IF(B12="sab","sab","")</f>
      </c>
      <c r="U12" s="73"/>
      <c r="V12" s="73"/>
      <c r="W12" s="73"/>
      <c r="X12" s="73"/>
      <c r="Y12" s="73"/>
      <c r="Z12" s="73"/>
      <c r="AA12" s="73"/>
    </row>
    <row r="13" spans="1:27" ht="13.5" customHeight="1">
      <c r="A13" s="14">
        <v>7</v>
      </c>
      <c r="B13" s="16" t="str">
        <f>IF($N$2=2006,C!I9,IF($N$2=2007,C!J9,IF($N$2=2008,C!K9,IF($N$2=2009,C!L9,IF($N$2=2010,C!M9,"")))))</f>
        <v>mar</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59">
        <f t="shared" si="5"/>
      </c>
      <c r="O13" s="68"/>
      <c r="P13" s="140"/>
      <c r="Q13" s="144"/>
      <c r="R13" s="146"/>
      <c r="S13" s="142">
        <f>IF(B13="sab","sab","")</f>
      </c>
      <c r="T13" s="141">
        <f>IF(B13="dom","dom","")</f>
      </c>
      <c r="U13" s="73"/>
      <c r="V13" s="73"/>
      <c r="W13" s="73"/>
      <c r="X13" s="73"/>
      <c r="Y13" s="73"/>
      <c r="Z13" s="73"/>
      <c r="AA13" s="73"/>
    </row>
    <row r="14" spans="1:27" ht="13.5" customHeight="1">
      <c r="A14" s="14">
        <v>8</v>
      </c>
      <c r="B14" s="16" t="str">
        <f>IF($N$2=2006,C!I10,IF($N$2=2007,C!J10,IF($N$2=2008,C!K10,IF($N$2=2009,C!L10,IF($N$2=2010,C!M10,"")))))</f>
        <v>mer</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59">
        <f t="shared" si="5"/>
      </c>
      <c r="O14" s="68"/>
      <c r="P14" s="140"/>
      <c r="Q14" s="144"/>
      <c r="R14" s="146"/>
      <c r="S14" s="142">
        <f>IF(B14="dom","dom","")</f>
      </c>
      <c r="T14" s="152"/>
      <c r="U14" s="73"/>
      <c r="V14" s="73"/>
      <c r="W14" s="73"/>
      <c r="X14" s="73"/>
      <c r="Y14" s="73"/>
      <c r="Z14" s="73"/>
      <c r="AA14" s="73"/>
    </row>
    <row r="15" spans="1:27" ht="13.5" customHeight="1">
      <c r="A15" s="14">
        <v>9</v>
      </c>
      <c r="B15" s="16" t="str">
        <f>IF($N$2=2006,C!I11,IF($N$2=2007,C!J11,IF($N$2=2008,C!K11,IF($N$2=2009,C!L11,IF($N$2=2010,C!M11,"")))))</f>
        <v>gio</v>
      </c>
      <c r="C15" s="306">
        <f>IF(B15="lun",MENU!$N$26,IF(B15="mar",MENU!$O$26,IF(B15="mer",MENU!$P$26,IF(B15="gio",MENU!$Q$26,IF(B15="ven",MENU!$R$26,IF(B15="sab",MENU!$S$26,IF(B15="dom",MENU!$T$26)))))))</f>
        <v>0.25</v>
      </c>
      <c r="D15" s="65"/>
      <c r="E15" s="65"/>
      <c r="F15" s="48" t="str">
        <f t="shared" si="0"/>
        <v>0.00</v>
      </c>
      <c r="G15" s="65"/>
      <c r="H15" s="65"/>
      <c r="I15" s="48" t="str">
        <f t="shared" si="1"/>
        <v>0.00</v>
      </c>
      <c r="J15" s="65"/>
      <c r="K15" s="65"/>
      <c r="L15" s="48">
        <f t="shared" si="2"/>
        <v>0</v>
      </c>
      <c r="M15" s="6">
        <f t="shared" si="3"/>
      </c>
      <c r="N15" s="59">
        <f t="shared" si="5"/>
      </c>
      <c r="O15" s="68"/>
      <c r="P15" s="140">
        <f t="shared" si="4"/>
      </c>
      <c r="Q15" s="144"/>
      <c r="R15" s="143">
        <f>IF(B15="sab","sab","")</f>
      </c>
      <c r="S15" s="149"/>
      <c r="T15" s="152"/>
      <c r="U15" s="73"/>
      <c r="V15" s="73"/>
      <c r="W15" s="73"/>
      <c r="X15" s="73"/>
      <c r="Y15" s="73"/>
      <c r="Z15" s="73"/>
      <c r="AA15" s="73"/>
    </row>
    <row r="16" spans="1:27" ht="13.5" customHeight="1">
      <c r="A16" s="14">
        <v>10</v>
      </c>
      <c r="B16" s="16" t="str">
        <f>IF($N$2=2006,C!I12,IF($N$2=2007,C!J12,IF($N$2=2008,C!K12,IF($N$2=2009,C!L12,IF($N$2=2010,C!M12,"")))))</f>
        <v>ven</v>
      </c>
      <c r="C16" s="306">
        <f>IF(B16="lun",MENU!$N$26,IF(B16="mar",MENU!$O$26,IF(B16="mer",MENU!$P$26,IF(B16="gio",MENU!$Q$26,IF(B16="ven",MENU!$R$26,IF(B16="sab",MENU!$S$26,IF(B16="dom",MENU!$T$26)))))))</f>
        <v>0.25</v>
      </c>
      <c r="D16" s="65"/>
      <c r="E16" s="65"/>
      <c r="F16" s="48" t="str">
        <f t="shared" si="0"/>
        <v>0.00</v>
      </c>
      <c r="G16" s="65"/>
      <c r="H16" s="65"/>
      <c r="I16" s="48" t="str">
        <f t="shared" si="1"/>
        <v>0.00</v>
      </c>
      <c r="J16" s="65"/>
      <c r="K16" s="65"/>
      <c r="L16" s="48">
        <f t="shared" si="2"/>
        <v>0</v>
      </c>
      <c r="M16" s="6">
        <f t="shared" si="3"/>
      </c>
      <c r="N16" s="59">
        <f t="shared" si="5"/>
      </c>
      <c r="O16" s="68"/>
      <c r="P16" s="140"/>
      <c r="Q16" s="144">
        <f>IF(B16="sab","sab","")</f>
      </c>
      <c r="R16" s="143">
        <f>IF(B16="dom","dom","")</f>
      </c>
      <c r="S16" s="149"/>
      <c r="T16" s="152"/>
      <c r="U16" s="73"/>
      <c r="V16" s="73"/>
      <c r="W16" s="73"/>
      <c r="X16" s="73"/>
      <c r="Y16" s="73"/>
      <c r="Z16" s="73"/>
      <c r="AA16" s="73"/>
    </row>
    <row r="17" spans="1:27" ht="13.5" customHeight="1">
      <c r="A17" s="14">
        <v>11</v>
      </c>
      <c r="B17" s="16" t="str">
        <f>IF($N$2=2006,C!I13,IF($N$2=2007,C!J13,IF($N$2=2008,C!K13,IF($N$2=2009,C!L13,IF($N$2=2010,C!M13,"")))))</f>
        <v>sab</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59">
        <f t="shared" si="5"/>
      </c>
      <c r="O17" s="68"/>
      <c r="P17" s="140" t="str">
        <f>IF(B17="sab","sab","")</f>
        <v>sab</v>
      </c>
      <c r="Q17" s="144">
        <f>IF(B17="dom","dom","")</f>
      </c>
      <c r="R17" s="146"/>
      <c r="S17" s="149"/>
      <c r="T17" s="152"/>
      <c r="U17" s="73"/>
      <c r="V17" s="73"/>
      <c r="W17" s="73"/>
      <c r="X17" s="73"/>
      <c r="Y17" s="73"/>
      <c r="Z17" s="73"/>
      <c r="AA17" s="73"/>
    </row>
    <row r="18" spans="1:27" ht="13.5" customHeight="1">
      <c r="A18" s="14">
        <v>12</v>
      </c>
      <c r="B18" s="16" t="str">
        <f>IF($N$2=2006,C!I14,IF($N$2=2007,C!J14,IF($N$2=2008,C!K14,IF($N$2=2009,C!L14,IF($N$2=2010,C!M14,"")))))</f>
        <v>dom</v>
      </c>
      <c r="C18" s="306">
        <f>IF(B18="lun",MENU!$N$26,IF(B18="mar",MENU!$O$26,IF(B18="mer",MENU!$P$26,IF(B18="gio",MENU!$Q$26,IF(B18="ven",MENU!$R$26,IF(B18="sab",MENU!$S$26,IF(B18="dom",MENU!$T$26)))))))</f>
        <v>0</v>
      </c>
      <c r="D18" s="65"/>
      <c r="E18" s="65"/>
      <c r="F18" s="48" t="str">
        <f t="shared" si="0"/>
        <v>0.00</v>
      </c>
      <c r="G18" s="65"/>
      <c r="H18" s="65"/>
      <c r="I18" s="48" t="str">
        <f t="shared" si="1"/>
        <v>0.00</v>
      </c>
      <c r="J18" s="65"/>
      <c r="K18" s="65"/>
      <c r="L18" s="48">
        <f t="shared" si="2"/>
        <v>0</v>
      </c>
      <c r="M18" s="6">
        <f t="shared" si="3"/>
      </c>
      <c r="N18" s="59">
        <f t="shared" si="5"/>
      </c>
      <c r="O18" s="68"/>
      <c r="P18" s="140" t="str">
        <f t="shared" si="4"/>
        <v>dom</v>
      </c>
      <c r="Q18" s="144"/>
      <c r="R18" s="146"/>
      <c r="S18" s="149"/>
      <c r="T18" s="152"/>
      <c r="U18" s="73"/>
      <c r="V18" s="73"/>
      <c r="W18" s="73"/>
      <c r="X18" s="73"/>
      <c r="Y18" s="73"/>
      <c r="Z18" s="73"/>
      <c r="AA18" s="73"/>
    </row>
    <row r="19" spans="1:27" ht="13.5" customHeight="1">
      <c r="A19" s="14">
        <v>13</v>
      </c>
      <c r="B19" s="16" t="str">
        <f>IF($N$2=2006,C!I15,IF($N$2=2007,C!J15,IF($N$2=2008,C!K15,IF($N$2=2009,C!L15,IF($N$2=2010,C!M15,"")))))</f>
        <v>lun</v>
      </c>
      <c r="C19" s="306">
        <f>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59">
        <f t="shared" si="5"/>
      </c>
      <c r="O19" s="68"/>
      <c r="P19" s="140">
        <f t="shared" si="4"/>
      </c>
      <c r="Q19" s="144"/>
      <c r="R19" s="146"/>
      <c r="S19" s="149"/>
      <c r="T19" s="141">
        <f>IF(B19="sab","sab","")</f>
      </c>
      <c r="U19" s="73"/>
      <c r="V19" s="73"/>
      <c r="W19" s="73"/>
      <c r="X19" s="73"/>
      <c r="Y19" s="73"/>
      <c r="Z19" s="73"/>
      <c r="AA19" s="73"/>
    </row>
    <row r="20" spans="1:27" ht="13.5" customHeight="1">
      <c r="A20" s="14">
        <v>14</v>
      </c>
      <c r="B20" s="16" t="str">
        <f>IF($N$2=2006,C!I16,IF($N$2=2007,C!J16,IF($N$2=2008,C!K16,IF($N$2=2009,C!L16,IF($N$2=2010,C!M16,"")))))</f>
        <v>mar</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59">
        <f t="shared" si="5"/>
      </c>
      <c r="O20" s="68"/>
      <c r="P20" s="140"/>
      <c r="Q20" s="144"/>
      <c r="R20" s="146"/>
      <c r="S20" s="142">
        <f>IF(B20="sab","sab","")</f>
      </c>
      <c r="T20" s="141">
        <f>IF(B20="dom","dom","")</f>
      </c>
      <c r="U20" s="73"/>
      <c r="V20" s="73"/>
      <c r="W20" s="73"/>
      <c r="X20" s="73"/>
      <c r="Y20" s="73"/>
      <c r="Z20" s="73"/>
      <c r="AA20" s="73"/>
    </row>
    <row r="21" spans="1:27" ht="13.5" customHeight="1">
      <c r="A21" s="14">
        <v>15</v>
      </c>
      <c r="B21" s="16" t="str">
        <f>IF($N$2=2006,C!I17,IF($N$2=2007,C!J17,IF($N$2=2008,C!K17,IF($N$2=2009,C!L17,IF($N$2=2010,C!M17,"")))))</f>
        <v>mer</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59">
        <f t="shared" si="5"/>
      </c>
      <c r="O21" s="68"/>
      <c r="P21" s="140"/>
      <c r="Q21" s="144"/>
      <c r="R21" s="146"/>
      <c r="S21" s="142">
        <f>IF(B21="dom","dom","")</f>
      </c>
      <c r="T21" s="152"/>
      <c r="U21" s="73"/>
      <c r="V21" s="73"/>
      <c r="W21" s="73"/>
      <c r="X21" s="73"/>
      <c r="Y21" s="73"/>
      <c r="Z21" s="73"/>
      <c r="AA21" s="73"/>
    </row>
    <row r="22" spans="1:27" ht="13.5" customHeight="1">
      <c r="A22" s="14">
        <v>16</v>
      </c>
      <c r="B22" s="16" t="str">
        <f>IF($N$2=2006,C!I18,IF($N$2=2007,C!J18,IF($N$2=2008,C!K18,IF($N$2=2009,C!L18,IF($N$2=2010,C!M18,"")))))</f>
        <v>gio</v>
      </c>
      <c r="C22" s="306">
        <f>IF(B22="lun",MENU!$N$26,IF(B22="mar",MENU!$O$26,IF(B22="mer",MENU!$P$26,IF(B22="gio",MENU!$Q$26,IF(B22="ven",MENU!$R$26,IF(B22="sab",MENU!$S$26,IF(B22="dom",MENU!$T$26)))))))</f>
        <v>0.25</v>
      </c>
      <c r="D22" s="65"/>
      <c r="E22" s="65"/>
      <c r="F22" s="48" t="str">
        <f t="shared" si="0"/>
        <v>0.00</v>
      </c>
      <c r="G22" s="65"/>
      <c r="H22" s="65"/>
      <c r="I22" s="48" t="str">
        <f t="shared" si="1"/>
        <v>0.00</v>
      </c>
      <c r="J22" s="65"/>
      <c r="K22" s="65"/>
      <c r="L22" s="48">
        <f t="shared" si="2"/>
        <v>0</v>
      </c>
      <c r="M22" s="6">
        <f t="shared" si="3"/>
      </c>
      <c r="N22" s="59">
        <f t="shared" si="5"/>
      </c>
      <c r="O22" s="68"/>
      <c r="P22" s="140">
        <f t="shared" si="4"/>
      </c>
      <c r="Q22" s="144"/>
      <c r="R22" s="143">
        <f>IF(B22="sab","sab","")</f>
      </c>
      <c r="S22" s="149"/>
      <c r="T22" s="152"/>
      <c r="U22" s="73"/>
      <c r="V22" s="73"/>
      <c r="W22" s="73"/>
      <c r="X22" s="73"/>
      <c r="Y22" s="73"/>
      <c r="Z22" s="73"/>
      <c r="AA22" s="73"/>
    </row>
    <row r="23" spans="1:27" ht="13.5" customHeight="1">
      <c r="A23" s="14">
        <v>17</v>
      </c>
      <c r="B23" s="16" t="str">
        <f>IF($N$2=2006,C!I19,IF($N$2=2007,C!J19,IF($N$2=2008,C!K19,IF($N$2=2009,C!L19,IF($N$2=2010,C!M19,"")))))</f>
        <v>ven</v>
      </c>
      <c r="C23" s="306">
        <f>IF(B23="lun",MENU!$N$26,IF(B23="mar",MENU!$O$26,IF(B23="mer",MENU!$P$26,IF(B23="gio",MENU!$Q$26,IF(B23="ven",MENU!$R$26,IF(B23="sab",MENU!$S$26,IF(B23="dom",MENU!$T$26)))))))</f>
        <v>0.25</v>
      </c>
      <c r="D23" s="65"/>
      <c r="E23" s="65"/>
      <c r="F23" s="48" t="str">
        <f t="shared" si="0"/>
        <v>0.00</v>
      </c>
      <c r="G23" s="65"/>
      <c r="H23" s="65"/>
      <c r="I23" s="48" t="str">
        <f t="shared" si="1"/>
        <v>0.00</v>
      </c>
      <c r="J23" s="65"/>
      <c r="K23" s="65"/>
      <c r="L23" s="48">
        <f t="shared" si="2"/>
        <v>0</v>
      </c>
      <c r="M23" s="6">
        <f t="shared" si="3"/>
      </c>
      <c r="N23" s="59">
        <f t="shared" si="5"/>
      </c>
      <c r="O23" s="68"/>
      <c r="P23" s="140"/>
      <c r="Q23" s="144">
        <f>IF(B23="sab","sab","")</f>
      </c>
      <c r="R23" s="143">
        <f>IF(B23="dom","dom","")</f>
      </c>
      <c r="S23" s="149"/>
      <c r="T23" s="152"/>
      <c r="U23" s="73"/>
      <c r="V23" s="73"/>
      <c r="W23" s="73"/>
      <c r="X23" s="73"/>
      <c r="Y23" s="73"/>
      <c r="Z23" s="73"/>
      <c r="AA23" s="73"/>
    </row>
    <row r="24" spans="1:27" ht="13.5" customHeight="1">
      <c r="A24" s="14">
        <v>18</v>
      </c>
      <c r="B24" s="16" t="str">
        <f>IF($N$2=2006,C!I20,IF($N$2=2007,C!J20,IF($N$2=2008,C!K20,IF($N$2=2009,C!L20,IF($N$2=2010,C!M20,"")))))</f>
        <v>sab</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59">
        <f t="shared" si="5"/>
      </c>
      <c r="O24" s="68"/>
      <c r="P24" s="140" t="str">
        <f>IF(B24="sab","sab","")</f>
        <v>sab</v>
      </c>
      <c r="Q24" s="144">
        <f>IF(B24="dom","dom","")</f>
      </c>
      <c r="R24" s="146"/>
      <c r="S24" s="149"/>
      <c r="T24" s="152"/>
      <c r="U24" s="73"/>
      <c r="V24" s="73"/>
      <c r="W24" s="73"/>
      <c r="X24" s="73"/>
      <c r="Y24" s="73"/>
      <c r="Z24" s="73"/>
      <c r="AA24" s="73"/>
    </row>
    <row r="25" spans="1:27" ht="13.5" customHeight="1">
      <c r="A25" s="14">
        <v>19</v>
      </c>
      <c r="B25" s="16" t="str">
        <f>IF($N$2=2006,C!I21,IF($N$2=2007,C!J21,IF($N$2=2008,C!K21,IF($N$2=2009,C!L21,IF($N$2=2010,C!M21,"")))))</f>
        <v>dom</v>
      </c>
      <c r="C25" s="306">
        <f>IF(B25="lun",MENU!$N$26,IF(B25="mar",MENU!$O$26,IF(B25="mer",MENU!$P$26,IF(B25="gio",MENU!$Q$26,IF(B25="ven",MENU!$R$26,IF(B25="sab",MENU!$S$26,IF(B25="dom",MENU!$T$26)))))))</f>
        <v>0</v>
      </c>
      <c r="D25" s="65"/>
      <c r="E25" s="65"/>
      <c r="F25" s="48" t="str">
        <f t="shared" si="0"/>
        <v>0.00</v>
      </c>
      <c r="G25" s="65"/>
      <c r="H25" s="65"/>
      <c r="I25" s="48" t="str">
        <f t="shared" si="1"/>
        <v>0.00</v>
      </c>
      <c r="J25" s="65"/>
      <c r="K25" s="65"/>
      <c r="L25" s="48">
        <f t="shared" si="2"/>
        <v>0</v>
      </c>
      <c r="M25" s="6">
        <f t="shared" si="3"/>
      </c>
      <c r="N25" s="59">
        <f t="shared" si="5"/>
      </c>
      <c r="O25" s="68"/>
      <c r="P25" s="140" t="str">
        <f t="shared" si="4"/>
        <v>dom</v>
      </c>
      <c r="Q25" s="144"/>
      <c r="R25" s="146"/>
      <c r="S25" s="149"/>
      <c r="T25" s="152"/>
      <c r="U25" s="73"/>
      <c r="V25" s="73"/>
      <c r="W25" s="73"/>
      <c r="X25" s="73"/>
      <c r="Y25" s="73"/>
      <c r="Z25" s="73"/>
      <c r="AA25" s="73"/>
    </row>
    <row r="26" spans="1:27" ht="13.5" customHeight="1">
      <c r="A26" s="14">
        <v>20</v>
      </c>
      <c r="B26" s="16" t="str">
        <f>IF($N$2=2006,C!I22,IF($N$2=2007,C!J22,IF($N$2=2008,C!K22,IF($N$2=2009,C!L22,IF($N$2=2010,C!M22,"")))))</f>
        <v>lun</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59">
        <f t="shared" si="5"/>
      </c>
      <c r="O26" s="68"/>
      <c r="P26" s="140">
        <f t="shared" si="4"/>
      </c>
      <c r="Q26" s="144"/>
      <c r="R26" s="146"/>
      <c r="S26" s="149"/>
      <c r="T26" s="141">
        <f>IF(B26="sab","sab","")</f>
      </c>
      <c r="U26" s="73"/>
      <c r="V26" s="73"/>
      <c r="W26" s="73"/>
      <c r="X26" s="73"/>
      <c r="Y26" s="73"/>
      <c r="Z26" s="73"/>
      <c r="AA26" s="73"/>
    </row>
    <row r="27" spans="1:27" ht="13.5" customHeight="1">
      <c r="A27" s="14">
        <v>21</v>
      </c>
      <c r="B27" s="16" t="str">
        <f>IF($N$2=2006,C!I23,IF($N$2=2007,C!J23,IF($N$2=2008,C!K23,IF($N$2=2009,C!L23,IF($N$2=2010,C!M23,"")))))</f>
        <v>mar</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59">
        <f t="shared" si="5"/>
      </c>
      <c r="O27" s="68"/>
      <c r="P27" s="140"/>
      <c r="Q27" s="144"/>
      <c r="R27" s="146"/>
      <c r="S27" s="142">
        <f>IF(B27="sab","sab","")</f>
      </c>
      <c r="T27" s="141">
        <f>IF(B27="dom","dom","")</f>
      </c>
      <c r="U27" s="73"/>
      <c r="V27" s="73"/>
      <c r="W27" s="73"/>
      <c r="X27" s="73"/>
      <c r="Y27" s="73"/>
      <c r="Z27" s="73"/>
      <c r="AA27" s="73"/>
    </row>
    <row r="28" spans="1:27" ht="13.5" customHeight="1">
      <c r="A28" s="14">
        <v>22</v>
      </c>
      <c r="B28" s="16" t="str">
        <f>IF($N$2=2006,C!I24,IF($N$2=2007,C!J24,IF($N$2=2008,C!K24,IF($N$2=2009,C!L24,IF($N$2=2010,C!M24,"")))))</f>
        <v>mer</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59">
        <f t="shared" si="5"/>
      </c>
      <c r="O28" s="68"/>
      <c r="P28" s="140"/>
      <c r="Q28" s="144"/>
      <c r="R28" s="146"/>
      <c r="S28" s="142">
        <f>IF(B28="dom","dom","")</f>
      </c>
      <c r="T28" s="152"/>
      <c r="U28" s="73"/>
      <c r="V28" s="73"/>
      <c r="W28" s="73"/>
      <c r="X28" s="73"/>
      <c r="Y28" s="73"/>
      <c r="Z28" s="73"/>
      <c r="AA28" s="73"/>
    </row>
    <row r="29" spans="1:27" ht="13.5" customHeight="1">
      <c r="A29" s="14">
        <v>23</v>
      </c>
      <c r="B29" s="16" t="str">
        <f>IF($N$2=2006,C!I25,IF($N$2=2007,C!J25,IF($N$2=2008,C!K25,IF($N$2=2009,C!L25,IF($N$2=2010,C!M25,"")))))</f>
        <v>gio</v>
      </c>
      <c r="C29" s="306">
        <f>IF(B29="lun",MENU!$N$26,IF(B29="mar",MENU!$O$26,IF(B29="mer",MENU!$P$26,IF(B29="gio",MENU!$Q$26,IF(B29="ven",MENU!$R$26,IF(B29="sab",MENU!$S$26,IF(B29="dom",MENU!$T$26)))))))</f>
        <v>0.25</v>
      </c>
      <c r="D29" s="65"/>
      <c r="E29" s="65"/>
      <c r="F29" s="48" t="str">
        <f t="shared" si="0"/>
        <v>0.00</v>
      </c>
      <c r="G29" s="65"/>
      <c r="H29" s="65"/>
      <c r="I29" s="48" t="str">
        <f t="shared" si="1"/>
        <v>0.00</v>
      </c>
      <c r="J29" s="65"/>
      <c r="K29" s="65"/>
      <c r="L29" s="48">
        <f t="shared" si="2"/>
        <v>0</v>
      </c>
      <c r="M29" s="6">
        <f t="shared" si="3"/>
      </c>
      <c r="N29" s="59">
        <f t="shared" si="5"/>
      </c>
      <c r="O29" s="68"/>
      <c r="P29" s="140">
        <f t="shared" si="4"/>
      </c>
      <c r="Q29" s="144"/>
      <c r="R29" s="143">
        <f>IF(B29="sab","sab","")</f>
      </c>
      <c r="S29" s="149"/>
      <c r="T29" s="152"/>
      <c r="U29" s="73"/>
      <c r="V29" s="73"/>
      <c r="W29" s="73"/>
      <c r="X29" s="73"/>
      <c r="Y29" s="73"/>
      <c r="Z29" s="73"/>
      <c r="AA29" s="73"/>
    </row>
    <row r="30" spans="1:27" ht="13.5" customHeight="1">
      <c r="A30" s="14">
        <v>24</v>
      </c>
      <c r="B30" s="16" t="str">
        <f>IF($N$2=2006,C!I26,IF($N$2=2007,C!J26,IF($N$2=2008,C!K26,IF($N$2=2009,C!L26,IF($N$2=2010,C!M26,"")))))</f>
        <v>ven</v>
      </c>
      <c r="C30" s="306">
        <f>IF(B30="lun",MENU!$N$26,IF(B30="mar",MENU!$O$26,IF(B30="mer",MENU!$P$26,IF(B30="gio",MENU!$Q$26,IF(B30="ven",MENU!$R$26,IF(B30="sab",MENU!$S$26,IF(B30="dom",MENU!$T$26)))))))</f>
        <v>0.25</v>
      </c>
      <c r="D30" s="65"/>
      <c r="E30" s="65"/>
      <c r="F30" s="48" t="str">
        <f t="shared" si="0"/>
        <v>0.00</v>
      </c>
      <c r="G30" s="65"/>
      <c r="H30" s="65"/>
      <c r="I30" s="48" t="str">
        <f t="shared" si="1"/>
        <v>0.00</v>
      </c>
      <c r="J30" s="65"/>
      <c r="K30" s="65"/>
      <c r="L30" s="48">
        <f t="shared" si="2"/>
        <v>0</v>
      </c>
      <c r="M30" s="6">
        <f t="shared" si="3"/>
      </c>
      <c r="N30" s="59">
        <f t="shared" si="5"/>
      </c>
      <c r="O30" s="68"/>
      <c r="P30" s="140"/>
      <c r="Q30" s="144">
        <f>IF(B30="sab","sab","")</f>
      </c>
      <c r="R30" s="143">
        <f>IF(B30="dom","dom","")</f>
      </c>
      <c r="S30" s="149"/>
      <c r="T30" s="152"/>
      <c r="U30" s="73"/>
      <c r="V30" s="73"/>
      <c r="W30" s="73"/>
      <c r="X30" s="73"/>
      <c r="Y30" s="73"/>
      <c r="Z30" s="73"/>
      <c r="AA30" s="73"/>
    </row>
    <row r="31" spans="1:27" ht="13.5" customHeight="1">
      <c r="A31" s="14">
        <v>25</v>
      </c>
      <c r="B31" s="16" t="str">
        <f>IF($N$2=2006,C!I27,IF($N$2=2007,C!J27,IF($N$2=2008,C!K27,IF($N$2=2009,C!L27,IF($N$2=2010,C!M27,"")))))</f>
        <v>sab</v>
      </c>
      <c r="C31" s="306">
        <f>IF(B31="lun",MENU!$N$26,IF(B31="mar",MENU!$O$26,IF(B31="mer",MENU!$P$26,IF(B31="gio",MENU!$Q$26,IF(B31="ven",MENU!$R$26,IF(B31="sab",MENU!$S$26,IF(B31="dom",MENU!$T$26)))))))</f>
        <v>0.25</v>
      </c>
      <c r="D31" s="65"/>
      <c r="E31" s="65"/>
      <c r="F31" s="48" t="str">
        <f t="shared" si="0"/>
        <v>0.00</v>
      </c>
      <c r="G31" s="65"/>
      <c r="H31" s="65"/>
      <c r="I31" s="48" t="str">
        <f t="shared" si="1"/>
        <v>0.00</v>
      </c>
      <c r="J31" s="65"/>
      <c r="K31" s="65"/>
      <c r="L31" s="48">
        <f t="shared" si="2"/>
        <v>0</v>
      </c>
      <c r="M31" s="6">
        <f t="shared" si="3"/>
      </c>
      <c r="N31" s="59">
        <f t="shared" si="5"/>
      </c>
      <c r="O31" s="68"/>
      <c r="P31" s="140" t="str">
        <f>IF(B31="sab","sab","")</f>
        <v>sab</v>
      </c>
      <c r="Q31" s="144">
        <f>IF(B31="dom","dom","")</f>
      </c>
      <c r="R31" s="146"/>
      <c r="S31" s="149"/>
      <c r="T31" s="152"/>
      <c r="U31" s="73"/>
      <c r="V31" s="73"/>
      <c r="W31" s="73"/>
      <c r="X31" s="73"/>
      <c r="Y31" s="73"/>
      <c r="Z31" s="73"/>
      <c r="AA31" s="73"/>
    </row>
    <row r="32" spans="1:27" ht="13.5" customHeight="1">
      <c r="A32" s="14">
        <v>26</v>
      </c>
      <c r="B32" s="16" t="str">
        <f>IF($N$2=2006,C!I28,IF($N$2=2007,C!J28,IF($N$2=2008,C!K28,IF($N$2=2009,C!L28,IF($N$2=2010,C!M28,"")))))</f>
        <v>dom</v>
      </c>
      <c r="C32" s="306">
        <f>IF(B32="lun",MENU!$N$26,IF(B32="mar",MENU!$O$26,IF(B32="mer",MENU!$P$26,IF(B32="gio",MENU!$Q$26,IF(B32="ven",MENU!$R$26,IF(B32="sab",MENU!$S$26,IF(B32="dom",MENU!$T$26)))))))</f>
        <v>0</v>
      </c>
      <c r="D32" s="65"/>
      <c r="E32" s="65"/>
      <c r="F32" s="48" t="str">
        <f t="shared" si="0"/>
        <v>0.00</v>
      </c>
      <c r="G32" s="65"/>
      <c r="H32" s="65"/>
      <c r="I32" s="48" t="str">
        <f t="shared" si="1"/>
        <v>0.00</v>
      </c>
      <c r="J32" s="65"/>
      <c r="K32" s="65"/>
      <c r="L32" s="48">
        <f t="shared" si="2"/>
        <v>0</v>
      </c>
      <c r="M32" s="6">
        <f t="shared" si="3"/>
      </c>
      <c r="N32" s="59">
        <f t="shared" si="5"/>
      </c>
      <c r="O32" s="68"/>
      <c r="P32" s="140" t="str">
        <f t="shared" si="4"/>
        <v>dom</v>
      </c>
      <c r="Q32" s="144"/>
      <c r="R32" s="146"/>
      <c r="S32" s="149"/>
      <c r="T32" s="152"/>
      <c r="U32" s="73"/>
      <c r="V32" s="73"/>
      <c r="W32" s="73"/>
      <c r="X32" s="73"/>
      <c r="Y32" s="73"/>
      <c r="Z32" s="73"/>
      <c r="AA32" s="73"/>
    </row>
    <row r="33" spans="1:27" ht="13.5" customHeight="1">
      <c r="A33" s="14">
        <v>27</v>
      </c>
      <c r="B33" s="16" t="str">
        <f>IF($N$2=2006,C!I29,IF($N$2=2007,C!J29,IF($N$2=2008,C!K29,IF($N$2=2009,C!L29,IF($N$2=2010,C!M29,"")))))</f>
        <v>lun</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59">
        <f t="shared" si="5"/>
      </c>
      <c r="O33" s="68"/>
      <c r="P33" s="140">
        <f t="shared" si="4"/>
      </c>
      <c r="Q33" s="144"/>
      <c r="R33" s="146"/>
      <c r="S33" s="149"/>
      <c r="T33" s="141">
        <f>IF(B33="sab","sab","")</f>
      </c>
      <c r="U33" s="73"/>
      <c r="V33" s="73"/>
      <c r="W33" s="73"/>
      <c r="X33" s="73"/>
      <c r="Y33" s="73"/>
      <c r="Z33" s="73"/>
      <c r="AA33" s="73"/>
    </row>
    <row r="34" spans="1:27" ht="13.5" customHeight="1">
      <c r="A34" s="14">
        <v>28</v>
      </c>
      <c r="B34" s="16" t="str">
        <f>IF($N$2=2006,C!I30,IF($N$2=2007,C!J30,IF($N$2=2008,C!K30,IF($N$2=2009,C!L30,IF($N$2=2010,C!M30,"")))))</f>
        <v>mar</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59">
        <f t="shared" si="5"/>
      </c>
      <c r="O34" s="68"/>
      <c r="P34" s="140"/>
      <c r="Q34" s="144"/>
      <c r="R34" s="146"/>
      <c r="S34" s="142">
        <f>IF(B34="sab","sab","")</f>
      </c>
      <c r="T34" s="141">
        <f>IF(B34="dom","dom","")</f>
      </c>
      <c r="U34" s="73"/>
      <c r="V34" s="73"/>
      <c r="W34" s="73"/>
      <c r="X34" s="73"/>
      <c r="Y34" s="73"/>
      <c r="Z34" s="73"/>
      <c r="AA34" s="73"/>
    </row>
    <row r="35" spans="1:27" ht="13.5" customHeight="1" thickBot="1">
      <c r="A35" s="14">
        <f>IF(N2&lt;&gt;2008,"",29)</f>
      </c>
      <c r="B35" s="16">
        <f>IF($N$2&lt;&gt;2008,"",C!K31)</f>
      </c>
      <c r="C35" s="309">
        <f>IF(A35="","",IF(B35="lun",MENU!$N$26,IF(B35="mar",MENU!$O$26,IF(B35="mer",MENU!$P$26,IF(B35="gio",MENU!$Q$26,IF(B35="ven",MENU!$R$26,IF(B35="sab",MENU!$S$26,IF(B35="dom",MENU!$T$26))))))))</f>
      </c>
      <c r="D35" s="65"/>
      <c r="E35" s="65"/>
      <c r="F35" s="48">
        <f>IF(N2&lt;&gt;2008,"",IF(OR(C35="==",D35=""),"0.00",IF(E35=0,0,E35-D35)))</f>
      </c>
      <c r="G35" s="65"/>
      <c r="H35" s="65"/>
      <c r="I35" s="48">
        <f>IF(N2&lt;&gt;2008,"",IF(OR(C35="==",G35=""),"0.00",IF(H35=0,0,H35-G35)))</f>
      </c>
      <c r="J35" s="65"/>
      <c r="K35" s="65"/>
      <c r="L35" s="48">
        <f>IF(N2&lt;&gt;2008,"",IF(C35="==","0.00",IF(J35=0,F35+I35+K35,F35+I35+K35-J35)))</f>
      </c>
      <c r="M35" s="6">
        <f>IF(N2&lt;&gt;2008,"",IF(C35="==","==",IF(C35&lt;L35,L35-C35,"")))</f>
      </c>
      <c r="N35" s="59" t="str">
        <f t="shared" si="5"/>
        <v>==</v>
      </c>
      <c r="O35" s="68"/>
      <c r="P35" s="140">
        <f t="shared" si="4"/>
      </c>
      <c r="Q35" s="144"/>
      <c r="R35" s="146"/>
      <c r="S35" s="149"/>
      <c r="T35" s="152"/>
      <c r="U35" s="73"/>
      <c r="V35" s="73"/>
      <c r="W35" s="73"/>
      <c r="X35" s="73"/>
      <c r="Y35" s="73"/>
      <c r="Z35" s="73"/>
      <c r="AA35" s="73"/>
    </row>
    <row r="36" spans="1:27" ht="13.5" customHeight="1" hidden="1">
      <c r="A36" s="14"/>
      <c r="B36" s="16"/>
      <c r="C36" s="6"/>
      <c r="D36" s="65"/>
      <c r="E36" s="65"/>
      <c r="F36" s="4"/>
      <c r="G36" s="65"/>
      <c r="H36" s="65"/>
      <c r="I36" s="4"/>
      <c r="J36" s="65"/>
      <c r="K36" s="65"/>
      <c r="L36" s="5"/>
      <c r="M36" s="6"/>
      <c r="N36" s="7"/>
      <c r="O36" s="2"/>
      <c r="P36" s="140">
        <f t="shared" si="4"/>
      </c>
      <c r="Q36" s="144"/>
      <c r="R36" s="146"/>
      <c r="S36" s="149"/>
      <c r="T36" s="152"/>
      <c r="U36" s="73"/>
      <c r="V36" s="73"/>
      <c r="W36" s="73"/>
      <c r="X36" s="73"/>
      <c r="Y36" s="73"/>
      <c r="Z36" s="73"/>
      <c r="AA36" s="73"/>
    </row>
    <row r="37" spans="1:27" ht="13.5" customHeight="1" hidden="1" thickBot="1">
      <c r="A37" s="15"/>
      <c r="B37" s="53"/>
      <c r="C37" s="54"/>
      <c r="D37" s="65"/>
      <c r="E37" s="65"/>
      <c r="F37" s="55"/>
      <c r="G37" s="65"/>
      <c r="H37" s="65"/>
      <c r="I37" s="55"/>
      <c r="J37" s="65"/>
      <c r="K37" s="65"/>
      <c r="L37" s="56"/>
      <c r="M37" s="54"/>
      <c r="N37" s="57"/>
      <c r="O37" s="3"/>
      <c r="P37" s="140">
        <f t="shared" si="4"/>
      </c>
      <c r="Q37" s="144"/>
      <c r="R37" s="146"/>
      <c r="S37" s="149"/>
      <c r="T37" s="152"/>
      <c r="U37" s="73"/>
      <c r="V37" s="73"/>
      <c r="W37" s="73"/>
      <c r="X37" s="73"/>
      <c r="Y37" s="73"/>
      <c r="Z37" s="73"/>
      <c r="AA37" s="73"/>
    </row>
    <row r="38" spans="1:27" ht="13.5" customHeight="1" thickBot="1">
      <c r="A38" s="430" t="s">
        <v>8</v>
      </c>
      <c r="B38" s="431"/>
      <c r="C38" s="9">
        <f>SUM(C7:C37)</f>
        <v>6</v>
      </c>
      <c r="D38" s="10"/>
      <c r="E38" s="10"/>
      <c r="F38" s="9">
        <f>SUM(F7:F37)</f>
        <v>0</v>
      </c>
      <c r="G38" s="10"/>
      <c r="H38" s="10"/>
      <c r="I38" s="9">
        <f aca="true" t="shared" si="6" ref="I38:N38">SUM(I7:I37)</f>
        <v>0</v>
      </c>
      <c r="J38" s="11">
        <f t="shared" si="6"/>
        <v>0</v>
      </c>
      <c r="K38" s="9">
        <f t="shared" si="6"/>
        <v>0</v>
      </c>
      <c r="L38" s="12">
        <f t="shared" si="6"/>
        <v>0</v>
      </c>
      <c r="M38" s="9">
        <f t="shared" si="6"/>
        <v>0</v>
      </c>
      <c r="N38" s="13">
        <f t="shared" si="6"/>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0C2" sheet="1" objects="1" scenarios="1" selectLockedCells="1"/>
  <mergeCells count="30">
    <mergeCell ref="T1:T2"/>
    <mergeCell ref="P1:P2"/>
    <mergeCell ref="Q1:Q2"/>
    <mergeCell ref="R1:R2"/>
    <mergeCell ref="S1:S2"/>
    <mergeCell ref="L4:L5"/>
    <mergeCell ref="N4:N5"/>
    <mergeCell ref="J3:J5"/>
    <mergeCell ref="K1:M1"/>
    <mergeCell ref="G1:J1"/>
    <mergeCell ref="G2:J2"/>
    <mergeCell ref="K2:M2"/>
    <mergeCell ref="A1:B2"/>
    <mergeCell ref="A38:B38"/>
    <mergeCell ref="D4:E4"/>
    <mergeCell ref="D3:I3"/>
    <mergeCell ref="C1:F1"/>
    <mergeCell ref="C2:F2"/>
    <mergeCell ref="F4:F5"/>
    <mergeCell ref="G4:H4"/>
    <mergeCell ref="O38:O39"/>
    <mergeCell ref="A39:L39"/>
    <mergeCell ref="O3:O6"/>
    <mergeCell ref="K3:K5"/>
    <mergeCell ref="M39:N39"/>
    <mergeCell ref="A3:B6"/>
    <mergeCell ref="C3:C5"/>
    <mergeCell ref="I4:I5"/>
    <mergeCell ref="L3:N3"/>
    <mergeCell ref="M4:M5"/>
  </mergeCells>
  <conditionalFormatting sqref="C36:C37">
    <cfRule type="expression" priority="1" dxfId="1" stopIfTrue="1">
      <formula>IF(A36,P36)="dom"</formula>
    </cfRule>
  </conditionalFormatting>
  <conditionalFormatting sqref="A8 A15 A22 A29 A11:A12 A18:A19 A25:A26 A32:A33 A35">
    <cfRule type="expression" priority="2" dxfId="1" stopIfTrue="1">
      <formula>IF(A8,P8)="dom"</formula>
    </cfRule>
  </conditionalFormatting>
  <conditionalFormatting sqref="A10 A17 A24 A31">
    <cfRule type="expression" priority="3" dxfId="1" stopIfTrue="1">
      <formula>IF(A10,Q10)="dom"</formula>
    </cfRule>
  </conditionalFormatting>
  <conditionalFormatting sqref="D8 D15 D22 D29 D11:D12 D18:D19 D25:D26 D32:D33 D35:D37">
    <cfRule type="expression" priority="4" dxfId="1" stopIfTrue="1">
      <formula>IF(A8,P8)="dom"</formula>
    </cfRule>
  </conditionalFormatting>
  <conditionalFormatting sqref="D10 D17 D24 D31">
    <cfRule type="expression" priority="5" dxfId="1" stopIfTrue="1">
      <formula>IF(A10,Q10)="dom"</formula>
    </cfRule>
  </conditionalFormatting>
  <conditionalFormatting sqref="E8 E15 E22 E29 E11:E12 E18:E19 E25:E26 E32:E33 E35:E37">
    <cfRule type="expression" priority="6" dxfId="1" stopIfTrue="1">
      <formula>IF(A8,P8)="dom"</formula>
    </cfRule>
  </conditionalFormatting>
  <conditionalFormatting sqref="E10 E17 E24 E31">
    <cfRule type="expression" priority="7" dxfId="1" stopIfTrue="1">
      <formula>IF(A10,Q10)="dom"</formula>
    </cfRule>
  </conditionalFormatting>
  <conditionalFormatting sqref="G8 G15 G22 G29 G11:G12 G18:G19 G25:G26 G32:G33 G35:G37">
    <cfRule type="expression" priority="8" dxfId="1" stopIfTrue="1">
      <formula>IF(A8,P8)="dom"</formula>
    </cfRule>
  </conditionalFormatting>
  <conditionalFormatting sqref="G10 G17 G24 G31">
    <cfRule type="expression" priority="9" dxfId="1" stopIfTrue="1">
      <formula>IF(A10,Q10)="dom"</formula>
    </cfRule>
  </conditionalFormatting>
  <conditionalFormatting sqref="H8 H15 H22 H29 H11:H12 H18:H19 H25:H26 H32:H33 H35:H37">
    <cfRule type="expression" priority="10" dxfId="1" stopIfTrue="1">
      <formula>IF(A8,P8)="dom"</formula>
    </cfRule>
  </conditionalFormatting>
  <conditionalFormatting sqref="H10 H17 H24 H31">
    <cfRule type="expression" priority="11" dxfId="1" stopIfTrue="1">
      <formula>IF(A10,Q10)="dom"</formula>
    </cfRule>
  </conditionalFormatting>
  <conditionalFormatting sqref="J8 J15 J22 J29 J11:J12 J18:J19 J25:J26 J32:J33 J35:J37">
    <cfRule type="expression" priority="12" dxfId="1" stopIfTrue="1">
      <formula>IF(A8,P8)="dom"</formula>
    </cfRule>
  </conditionalFormatting>
  <conditionalFormatting sqref="J10 J17 J24 J31">
    <cfRule type="expression" priority="13" dxfId="1" stopIfTrue="1">
      <formula>IF(A10,Q10)="dom"</formula>
    </cfRule>
  </conditionalFormatting>
  <conditionalFormatting sqref="F8 F15 F22 F29 F11:F12 F18:F19 F25:F26 F32:F33 F35">
    <cfRule type="expression" priority="14" dxfId="1" stopIfTrue="1">
      <formula>IF(A8,P8)="dom"</formula>
    </cfRule>
  </conditionalFormatting>
  <conditionalFormatting sqref="F10 F17 F24 F31">
    <cfRule type="expression" priority="15" dxfId="1" stopIfTrue="1">
      <formula>IF(A10,Q10)="dom"</formula>
    </cfRule>
  </conditionalFormatting>
  <conditionalFormatting sqref="I8 I15 I22 I29 I11:I12 I18:I19 I25:I26 I32:I33 I35">
    <cfRule type="expression" priority="16" dxfId="1" stopIfTrue="1">
      <formula>IF(A8,P8)="dom"</formula>
    </cfRule>
  </conditionalFormatting>
  <conditionalFormatting sqref="I10 I17 I24 I31">
    <cfRule type="expression" priority="17" dxfId="1" stopIfTrue="1">
      <formula>IF(A10,Q10)="dom"</formula>
    </cfRule>
  </conditionalFormatting>
  <conditionalFormatting sqref="K8 K15 K22 K29 K11:K12 K18:K19 K25:K26 K32:K33 K35:K37">
    <cfRule type="expression" priority="18" dxfId="1" stopIfTrue="1">
      <formula>IF(A8,P8)="dom"</formula>
    </cfRule>
  </conditionalFormatting>
  <conditionalFormatting sqref="K10 K17 K24 K31">
    <cfRule type="expression" priority="19" dxfId="1" stopIfTrue="1">
      <formula>IF(A10,Q10)="dom"</formula>
    </cfRule>
  </conditionalFormatting>
  <conditionalFormatting sqref="L8 L15 L22 L29 L11:L12 L18:L19 L25:L26 L32:L33 L35">
    <cfRule type="expression" priority="20" dxfId="1" stopIfTrue="1">
      <formula>IF(A8,P8)="dom"</formula>
    </cfRule>
  </conditionalFormatting>
  <conditionalFormatting sqref="L10 L17 L24 L31">
    <cfRule type="expression" priority="21" dxfId="1" stopIfTrue="1">
      <formula>IF(A10,Q10)="dom"</formula>
    </cfRule>
  </conditionalFormatting>
  <conditionalFormatting sqref="M8 M15 M22 M29 M11:M12 M18:M19 M25:M26 M32:M33 M35">
    <cfRule type="expression" priority="22" dxfId="1" stopIfTrue="1">
      <formula>IF(A8,P8)="dom"</formula>
    </cfRule>
  </conditionalFormatting>
  <conditionalFormatting sqref="M10 M17 M24 M31">
    <cfRule type="expression" priority="23" dxfId="1" stopIfTrue="1">
      <formula>IF(A10,Q10)="dom"</formula>
    </cfRule>
  </conditionalFormatting>
  <conditionalFormatting sqref="N8 N25:N26 N32:N33 N18:N19 N11:N12 N22 N29 N15">
    <cfRule type="expression" priority="24" dxfId="1" stopIfTrue="1">
      <formula>IF(A8,P8)="dom"</formula>
    </cfRule>
  </conditionalFormatting>
  <conditionalFormatting sqref="O8 O15 O22 O29 O11:O12 O18:O19 O25:O26 O32:O33 O35">
    <cfRule type="expression" priority="25" dxfId="1" stopIfTrue="1">
      <formula>IF(A8,P8)="dom"</formula>
    </cfRule>
  </conditionalFormatting>
  <conditionalFormatting sqref="O10 O17 O24 O31">
    <cfRule type="expression" priority="26" dxfId="1" stopIfTrue="1">
      <formula>IF(A10,Q10)="dom"</formula>
    </cfRule>
  </conditionalFormatting>
  <conditionalFormatting sqref="A9 A16 A23 A30">
    <cfRule type="expression" priority="27" dxfId="1" stopIfTrue="1">
      <formula>IF(A9,R9)="dom"</formula>
    </cfRule>
  </conditionalFormatting>
  <conditionalFormatting sqref="D9 D16 D23 D30">
    <cfRule type="expression" priority="28" dxfId="1" stopIfTrue="1">
      <formula>IF(A9,R9)="dom"</formula>
    </cfRule>
  </conditionalFormatting>
  <conditionalFormatting sqref="E9 E16 E23 E30">
    <cfRule type="expression" priority="29" dxfId="1" stopIfTrue="1">
      <formula>IF(A9,R9)="dom"</formula>
    </cfRule>
  </conditionalFormatting>
  <conditionalFormatting sqref="G9 G16 G23 G30">
    <cfRule type="expression" priority="30" dxfId="1" stopIfTrue="1">
      <formula>IF(A9,R9)="dom"</formula>
    </cfRule>
  </conditionalFormatting>
  <conditionalFormatting sqref="H9 H16 H23 H30">
    <cfRule type="expression" priority="31" dxfId="1" stopIfTrue="1">
      <formula>IF(A9,R9)="dom"</formula>
    </cfRule>
  </conditionalFormatting>
  <conditionalFormatting sqref="J9 J16 J23 J30">
    <cfRule type="expression" priority="32" dxfId="1" stopIfTrue="1">
      <formula>IF(A9,R9)="dom"</formula>
    </cfRule>
  </conditionalFormatting>
  <conditionalFormatting sqref="F9 F16 F23 F30">
    <cfRule type="expression" priority="33" dxfId="1" stopIfTrue="1">
      <formula>IF(A9,R9)="dom"</formula>
    </cfRule>
  </conditionalFormatting>
  <conditionalFormatting sqref="I9 I16 I23 I30">
    <cfRule type="expression" priority="34" dxfId="1" stopIfTrue="1">
      <formula>IF(A9,R9)="dom"</formula>
    </cfRule>
  </conditionalFormatting>
  <conditionalFormatting sqref="K9 K16 K23 K30">
    <cfRule type="expression" priority="35" dxfId="1" stopIfTrue="1">
      <formula>IF(A9,R9)="dom"</formula>
    </cfRule>
  </conditionalFormatting>
  <conditionalFormatting sqref="L9 L16 L23 L30">
    <cfRule type="expression" priority="36" dxfId="1" stopIfTrue="1">
      <formula>IF(A9,R9)="dom"</formula>
    </cfRule>
  </conditionalFormatting>
  <conditionalFormatting sqref="M9 M16 M23 M30">
    <cfRule type="expression" priority="37" dxfId="1" stopIfTrue="1">
      <formula>IF(A9,R9)="dom"</formula>
    </cfRule>
  </conditionalFormatting>
  <conditionalFormatting sqref="O9 O16 O23 O30">
    <cfRule type="expression" priority="38" dxfId="1" stopIfTrue="1">
      <formula>IF(A9,R9)="dom"</formula>
    </cfRule>
  </conditionalFormatting>
  <conditionalFormatting sqref="C28:C29 C14:C15 C7:C8 C21:C22 C12 C19 C26 C33 C35">
    <cfRule type="expression" priority="39" dxfId="1" stopIfTrue="1">
      <formula>IF(A7,S7)="dom"</formula>
    </cfRule>
  </conditionalFormatting>
  <conditionalFormatting sqref="A7 A14 A21 A28">
    <cfRule type="expression" priority="40" dxfId="1" stopIfTrue="1">
      <formula>IF(A7,S7)="dom"</formula>
    </cfRule>
  </conditionalFormatting>
  <conditionalFormatting sqref="D7 D14 D21 D28">
    <cfRule type="expression" priority="41" dxfId="1" stopIfTrue="1">
      <formula>IF(A7,S7)="dom"</formula>
    </cfRule>
  </conditionalFormatting>
  <conditionalFormatting sqref="E7 E14 E21 E28">
    <cfRule type="expression" priority="42" dxfId="1" stopIfTrue="1">
      <formula>IF(A7,S7)="dom"</formula>
    </cfRule>
  </conditionalFormatting>
  <conditionalFormatting sqref="G7 G14 G21 G28">
    <cfRule type="expression" priority="43" dxfId="1" stopIfTrue="1">
      <formula>IF(A7,S7)="dom"</formula>
    </cfRule>
  </conditionalFormatting>
  <conditionalFormatting sqref="H7 H14 H21 H28">
    <cfRule type="expression" priority="44" dxfId="1" stopIfTrue="1">
      <formula>IF(A7,S7)="dom"</formula>
    </cfRule>
  </conditionalFormatting>
  <conditionalFormatting sqref="J7 J14 J21 J28">
    <cfRule type="expression" priority="45" dxfId="1" stopIfTrue="1">
      <formula>IF(A7,S7)="dom"</formula>
    </cfRule>
  </conditionalFormatting>
  <conditionalFormatting sqref="F7 F14 F21 F28">
    <cfRule type="expression" priority="46" dxfId="1" stopIfTrue="1">
      <formula>IF(A7,S7)="dom"</formula>
    </cfRule>
  </conditionalFormatting>
  <conditionalFormatting sqref="I7 I14 I21 I28">
    <cfRule type="expression" priority="47" dxfId="1" stopIfTrue="1">
      <formula>IF(A7,S7)="dom"</formula>
    </cfRule>
  </conditionalFormatting>
  <conditionalFormatting sqref="K7 K14 K21 K28">
    <cfRule type="expression" priority="48" dxfId="1" stopIfTrue="1">
      <formula>IF(A7,S7)="dom"</formula>
    </cfRule>
  </conditionalFormatting>
  <conditionalFormatting sqref="L7 L14 L21 L28">
    <cfRule type="expression" priority="49" dxfId="1" stopIfTrue="1">
      <formula>IF(A7,S7)="dom"</formula>
    </cfRule>
  </conditionalFormatting>
  <conditionalFormatting sqref="M7 M14 M21 M28">
    <cfRule type="expression" priority="50" dxfId="1" stopIfTrue="1">
      <formula>IF(A7,S7)="dom"</formula>
    </cfRule>
  </conditionalFormatting>
  <conditionalFormatting sqref="N7">
    <cfRule type="expression" priority="51" dxfId="1" stopIfTrue="1">
      <formula>IF(A7,S7)="dom"</formula>
    </cfRule>
  </conditionalFormatting>
  <conditionalFormatting sqref="O7 O14 O21 O28">
    <cfRule type="expression" priority="52" dxfId="1" stopIfTrue="1">
      <formula>IF(A7,S7)="dom"</formula>
    </cfRule>
  </conditionalFormatting>
  <conditionalFormatting sqref="A13 A20 A27 A34">
    <cfRule type="expression" priority="53" dxfId="1" stopIfTrue="1">
      <formula>IF(A13,T13)="dom"</formula>
    </cfRule>
  </conditionalFormatting>
  <conditionalFormatting sqref="D13 D20 D27 D34">
    <cfRule type="expression" priority="54" dxfId="1" stopIfTrue="1">
      <formula>IF(A13,T13)="dom"</formula>
    </cfRule>
  </conditionalFormatting>
  <conditionalFormatting sqref="E13 E20 E27 E34">
    <cfRule type="expression" priority="55" dxfId="1" stopIfTrue="1">
      <formula>IF(A13,T13)="dom"</formula>
    </cfRule>
  </conditionalFormatting>
  <conditionalFormatting sqref="G13 G20 G27 G34">
    <cfRule type="expression" priority="56" dxfId="1" stopIfTrue="1">
      <formula>IF(A13,T13)="dom"</formula>
    </cfRule>
  </conditionalFormatting>
  <conditionalFormatting sqref="H13 H20 H27 H34">
    <cfRule type="expression" priority="57" dxfId="1" stopIfTrue="1">
      <formula>IF(A13,T13)="dom"</formula>
    </cfRule>
  </conditionalFormatting>
  <conditionalFormatting sqref="J13 J20 J27 J34">
    <cfRule type="expression" priority="58" dxfId="1" stopIfTrue="1">
      <formula>IF(A13,T13)="dom"</formula>
    </cfRule>
  </conditionalFormatting>
  <conditionalFormatting sqref="F13 F20 F27 F34">
    <cfRule type="expression" priority="59" dxfId="1" stopIfTrue="1">
      <formula>IF(A13,T13)="dom"</formula>
    </cfRule>
  </conditionalFormatting>
  <conditionalFormatting sqref="I13 I20 I27 I34">
    <cfRule type="expression" priority="60" dxfId="1" stopIfTrue="1">
      <formula>IF(A13,T13)="dom"</formula>
    </cfRule>
  </conditionalFormatting>
  <conditionalFormatting sqref="K13 K20 K27 K34">
    <cfRule type="expression" priority="61" dxfId="1" stopIfTrue="1">
      <formula>IF(A13,T13)="dom"</formula>
    </cfRule>
  </conditionalFormatting>
  <conditionalFormatting sqref="L13 L20 L27 L34">
    <cfRule type="expression" priority="62" dxfId="1" stopIfTrue="1">
      <formula>IF(A13,T13)="dom"</formula>
    </cfRule>
  </conditionalFormatting>
  <conditionalFormatting sqref="M13 M20 M27 M34">
    <cfRule type="expression" priority="63" dxfId="1" stopIfTrue="1">
      <formula>IF(A13,T13)="dom"</formula>
    </cfRule>
  </conditionalFormatting>
  <conditionalFormatting sqref="O13 O20 O27 O34">
    <cfRule type="expression" priority="64" dxfId="1" stopIfTrue="1">
      <formula>IF(A13,T13)="dom"</formula>
    </cfRule>
  </conditionalFormatting>
  <conditionalFormatting sqref="B7:B37">
    <cfRule type="cellIs" priority="65" dxfId="2" operator="equal" stopIfTrue="1">
      <formula>"dom"</formula>
    </cfRule>
  </conditionalFormatting>
  <conditionalFormatting sqref="F4:F5">
    <cfRule type="cellIs" priority="66" dxfId="3" operator="equal" stopIfTrue="1">
      <formula>"SEI A DEBITO"</formula>
    </cfRule>
  </conditionalFormatting>
  <conditionalFormatting sqref="D4:E4">
    <cfRule type="cellIs" priority="67" dxfId="5" operator="equal" stopIfTrue="1">
      <formula>"SEI A DEBITO"</formula>
    </cfRule>
  </conditionalFormatting>
  <conditionalFormatting sqref="N13 N20 N27 N34:N35">
    <cfRule type="expression" priority="68" dxfId="1" stopIfTrue="1">
      <formula>IF(A13,T13)="dom"</formula>
    </cfRule>
  </conditionalFormatting>
  <conditionalFormatting sqref="N10 N17 N24 N31">
    <cfRule type="expression" priority="69" dxfId="1" stopIfTrue="1">
      <formula>IF(A10,Q10)="dom"</formula>
    </cfRule>
  </conditionalFormatting>
  <conditionalFormatting sqref="N9 N16 N23 N30">
    <cfRule type="expression" priority="70" dxfId="1" stopIfTrue="1">
      <formula>IF(A9,R9)="dom"</formula>
    </cfRule>
  </conditionalFormatting>
  <conditionalFormatting sqref="A1:B2 N14 N21 N28">
    <cfRule type="expression" priority="71" dxfId="1" stopIfTrue="1">
      <formula>IF(IJ1,F1)="dom"</formula>
    </cfRule>
  </conditionalFormatting>
  <conditionalFormatting sqref="C11 C18 C25 C32">
    <cfRule type="expression" priority="72" dxfId="1" stopIfTrue="1">
      <formula>IF(A11,P11)="dom"</formula>
    </cfRule>
  </conditionalFormatting>
  <conditionalFormatting sqref="C10 C17 C24 C31">
    <cfRule type="expression" priority="73" dxfId="1" stopIfTrue="1">
      <formula>IF(A10,Q10)="dom"</formula>
    </cfRule>
  </conditionalFormatting>
  <conditionalFormatting sqref="C9 C16 C23 C30">
    <cfRule type="expression" priority="74" dxfId="1" stopIfTrue="1">
      <formula>IF(A9,R9)="dom"</formula>
    </cfRule>
  </conditionalFormatting>
  <conditionalFormatting sqref="C13 C20 C27 C34">
    <cfRule type="expression" priority="75" dxfId="1" stopIfTrue="1">
      <formula>IF(A13,T13)="dom"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codeName="Foglio4">
    <tabColor indexed="19"/>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7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6">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39</v>
      </c>
      <c r="P2" s="446"/>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67"/>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68"/>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67"/>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67"/>
      <c r="Q6" s="144"/>
      <c r="R6" s="146"/>
      <c r="S6" s="149"/>
      <c r="T6" s="152"/>
      <c r="U6" s="73"/>
      <c r="V6" s="73"/>
      <c r="W6" s="73"/>
      <c r="X6" s="73"/>
      <c r="Y6" s="73"/>
      <c r="Z6" s="73"/>
      <c r="AA6" s="73"/>
    </row>
    <row r="7" spans="1:27" ht="13.5" customHeight="1">
      <c r="A7" s="20">
        <v>1</v>
      </c>
      <c r="B7" s="49" t="str">
        <f>IF($N$2=2006,C!P3,IF($N$2=2007,C!Q3,IF($N$2=2008,C!R3,IF($N$2=2009,C!S3,IF($N$2=2010,C!T3,"")))))</f>
        <v>mer</v>
      </c>
      <c r="C7" s="308">
        <f>IF(B7="lun",MENU!$N$26,IF(B7="mar",MENU!$O$26,IF(B7="mer",MENU!$P$26,IF(B7="gio",MENU!$Q$26,IF(B7="ven",MENU!$R$26,IF(B7="sab",MENU!$S$26,IF(B7="dom",MENU!$T$26)))))))</f>
        <v>0.25</v>
      </c>
      <c r="D7" s="65"/>
      <c r="E7" s="65"/>
      <c r="F7" s="48" t="str">
        <f aca="true" t="shared" si="0" ref="F7:F37">IF(OR(C7="==",D7=""),"0.00",IF(E7=0,0,E7-D7))</f>
        <v>0.00</v>
      </c>
      <c r="G7" s="65"/>
      <c r="H7" s="65"/>
      <c r="I7" s="48" t="str">
        <f aca="true" t="shared" si="1" ref="I7:I37">IF(OR(C7="==",G7=""),"0.00",IF(H7=0,0,H7-G7))</f>
        <v>0.00</v>
      </c>
      <c r="J7" s="65"/>
      <c r="K7" s="65"/>
      <c r="L7" s="48">
        <f>IF(C7="==","0.00",IF(J7=0,F7+I7+K7,F7+I7+K7-J7))</f>
        <v>0</v>
      </c>
      <c r="M7" s="6">
        <f>IF(C7="==","==",IF(C7&lt;L7,L7-C7,""))</f>
      </c>
      <c r="N7" s="6">
        <f>IF(L7=0,"",IF(C7&gt;L7,C7-L7,"=="))</f>
      </c>
      <c r="O7" s="67"/>
      <c r="P7" s="167"/>
      <c r="Q7" s="144"/>
      <c r="R7" s="178">
        <f>IF(B7="sab","sab","")</f>
      </c>
      <c r="S7" s="179">
        <f>IF(B7="dom","dom","")</f>
      </c>
      <c r="T7" s="152"/>
      <c r="U7" s="73"/>
      <c r="V7" s="73"/>
      <c r="W7" s="73"/>
      <c r="X7" s="73"/>
      <c r="Y7" s="73"/>
      <c r="Z7" s="73"/>
      <c r="AA7" s="73"/>
    </row>
    <row r="8" spans="1:27" ht="13.5" customHeight="1">
      <c r="A8" s="14">
        <v>2</v>
      </c>
      <c r="B8" s="50" t="str">
        <f>IF($N$2=2006,C!P4,IF($N$2=2007,C!Q4,IF($N$2=2008,C!R4,IF($N$2=2009,C!S4,IF($N$2=2010,C!T4,"")))))</f>
        <v>gio</v>
      </c>
      <c r="C8" s="306">
        <f>IF(B8="lun",MENU!$N$26,IF(B8="mar",MENU!$O$26,IF(B8="mer",MENU!$P$26,IF(B8="gio",MENU!$Q$26,IF(B8="ven",MENU!$R$26,IF(B8="sab",MENU!$S$26,IF(B8="dom",MENU!$T$26)))))))</f>
        <v>0.25</v>
      </c>
      <c r="D8" s="65"/>
      <c r="E8" s="65"/>
      <c r="F8" s="48" t="str">
        <f t="shared" si="0"/>
        <v>0.00</v>
      </c>
      <c r="G8" s="65"/>
      <c r="H8" s="65"/>
      <c r="I8" s="48" t="str">
        <f t="shared" si="1"/>
        <v>0.00</v>
      </c>
      <c r="J8" s="65"/>
      <c r="K8" s="65"/>
      <c r="L8" s="48">
        <f aca="true" t="shared" si="2" ref="L8:L37">IF(C8="==","0.00",IF(J8=0,F8+I8+K8,F8+I8+K8-J8))</f>
        <v>0</v>
      </c>
      <c r="M8" s="6">
        <f aca="true" t="shared" si="3" ref="M8:M37">IF(C8="==","==",IF(C8&lt;L8,L8-C8,""))</f>
      </c>
      <c r="N8" s="6">
        <f>IF(L8=0,"",IF(C8&gt;L8,C8-L8,"=="))</f>
      </c>
      <c r="O8" s="69"/>
      <c r="P8" s="167"/>
      <c r="Q8" s="144"/>
      <c r="R8" s="178">
        <f>IF(B8="dom","dom","")</f>
      </c>
      <c r="S8" s="149"/>
      <c r="T8" s="152"/>
      <c r="U8" s="73"/>
      <c r="V8" s="73"/>
      <c r="W8" s="73"/>
      <c r="X8" s="73"/>
      <c r="Y8" s="73"/>
      <c r="Z8" s="73"/>
      <c r="AA8" s="73"/>
    </row>
    <row r="9" spans="1:27" ht="13.5" customHeight="1">
      <c r="A9" s="14">
        <v>3</v>
      </c>
      <c r="B9" s="50" t="str">
        <f>IF($N$2=2006,C!P5,IF($N$2=2007,C!Q5,IF($N$2=2008,C!R5,IF($N$2=2009,C!S5,IF($N$2=2010,C!T5,"")))))</f>
        <v>ven</v>
      </c>
      <c r="C9" s="306">
        <f>IF(B9="lun",MENU!$N$26,IF(B9="mar",MENU!$O$26,IF(B9="mer",MENU!$P$26,IF(B9="gio",MENU!$Q$26,IF(B9="ven",MENU!$R$26,IF(B9="sab",MENU!$S$26,IF(B9="dom",MENU!$T$26)))))))</f>
        <v>0.25</v>
      </c>
      <c r="D9" s="65"/>
      <c r="E9" s="65"/>
      <c r="F9" s="48" t="str">
        <f t="shared" si="0"/>
        <v>0.00</v>
      </c>
      <c r="G9" s="65"/>
      <c r="H9" s="65"/>
      <c r="I9" s="48" t="str">
        <f t="shared" si="1"/>
        <v>0.00</v>
      </c>
      <c r="J9" s="65"/>
      <c r="K9" s="65"/>
      <c r="L9" s="48">
        <f t="shared" si="2"/>
        <v>0</v>
      </c>
      <c r="M9" s="6">
        <f t="shared" si="3"/>
      </c>
      <c r="N9" s="6">
        <f aca="true" t="shared" si="4" ref="N9:N37">IF(L9=0,"",IF(C9&gt;L9,C9-L9,"=="))</f>
      </c>
      <c r="O9" s="69"/>
      <c r="P9" s="167">
        <f>IF(B9="dom","dom","")</f>
      </c>
      <c r="Q9" s="156">
        <f>IF(B9="sab","sab","")</f>
      </c>
      <c r="R9" s="146"/>
      <c r="S9" s="149"/>
      <c r="T9" s="152"/>
      <c r="U9" s="73"/>
      <c r="V9" s="73"/>
      <c r="W9" s="73"/>
      <c r="X9" s="73"/>
      <c r="Y9" s="73"/>
      <c r="Z9" s="73"/>
      <c r="AA9" s="73"/>
    </row>
    <row r="10" spans="1:27" ht="13.5" customHeight="1">
      <c r="A10" s="14">
        <v>4</v>
      </c>
      <c r="B10" s="50" t="str">
        <f>IF($N$2=2006,C!P6,IF($N$2=2007,C!Q6,IF($N$2=2008,C!R6,IF($N$2=2009,C!S6,IF($N$2=2010,C!T6,"")))))</f>
        <v>sab</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67" t="str">
        <f>IF(B10="sab","sab","")</f>
        <v>sab</v>
      </c>
      <c r="Q10" s="156">
        <f>IF(B10="dom","dom","")</f>
      </c>
      <c r="R10" s="146"/>
      <c r="S10" s="149"/>
      <c r="T10" s="152"/>
      <c r="U10" s="73"/>
      <c r="V10" s="73"/>
      <c r="W10" s="73"/>
      <c r="X10" s="73"/>
      <c r="Y10" s="73"/>
      <c r="Z10" s="73"/>
      <c r="AA10" s="73"/>
    </row>
    <row r="11" spans="1:27" ht="13.5" customHeight="1">
      <c r="A11" s="14">
        <v>5</v>
      </c>
      <c r="B11" s="50" t="str">
        <f>IF($N$2=2006,C!P7,IF($N$2=2007,C!Q7,IF($N$2=2008,C!R7,IF($N$2=2009,C!S7,IF($N$2=2010,C!T7,"")))))</f>
        <v>dom</v>
      </c>
      <c r="C11" s="306">
        <f>IF(B11="lun",MENU!$N$26,IF(B11="mar",MENU!$O$26,IF(B11="mer",MENU!$P$26,IF(B11="gio",MENU!$Q$26,IF(B11="ven",MENU!$R$26,IF(B11="sab",MENU!$S$26,IF(B11="dom",MENU!$T$26)))))))</f>
        <v>0</v>
      </c>
      <c r="D11" s="65"/>
      <c r="E11" s="65"/>
      <c r="F11" s="48" t="str">
        <f t="shared" si="0"/>
        <v>0.00</v>
      </c>
      <c r="G11" s="65"/>
      <c r="H11" s="65"/>
      <c r="I11" s="48" t="str">
        <f t="shared" si="1"/>
        <v>0.00</v>
      </c>
      <c r="J11" s="65"/>
      <c r="K11" s="65"/>
      <c r="L11" s="48">
        <f t="shared" si="2"/>
        <v>0</v>
      </c>
      <c r="M11" s="6">
        <f t="shared" si="3"/>
      </c>
      <c r="N11" s="6">
        <f t="shared" si="4"/>
      </c>
      <c r="O11" s="69"/>
      <c r="P11" s="167" t="str">
        <f>IF(B11="dom","dom","")</f>
        <v>dom</v>
      </c>
      <c r="Q11" s="144"/>
      <c r="R11" s="146"/>
      <c r="S11" s="149"/>
      <c r="T11" s="152"/>
      <c r="U11" s="73"/>
      <c r="V11" s="73"/>
      <c r="W11" s="73"/>
      <c r="X11" s="73"/>
      <c r="Y11" s="73"/>
      <c r="Z11" s="73"/>
      <c r="AA11" s="73"/>
    </row>
    <row r="12" spans="1:27" ht="13.5" customHeight="1">
      <c r="A12" s="14">
        <v>6</v>
      </c>
      <c r="B12" s="50" t="str">
        <f>IF($N$2=2006,C!P8,IF($N$2=2007,C!Q8,IF($N$2=2008,C!R8,IF($N$2=2009,C!S8,IF($N$2=2010,C!T8,"")))))</f>
        <v>lun</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69"/>
      <c r="P12" s="167">
        <f>IF(B12="dom","dom","")</f>
      </c>
      <c r="Q12" s="144"/>
      <c r="R12" s="146"/>
      <c r="S12" s="149"/>
      <c r="T12" s="180">
        <f>IF(B12="sab","sab","")</f>
      </c>
      <c r="U12" s="73"/>
      <c r="V12" s="73"/>
      <c r="W12" s="73"/>
      <c r="X12" s="73"/>
      <c r="Y12" s="73"/>
      <c r="Z12" s="73"/>
      <c r="AA12" s="73"/>
    </row>
    <row r="13" spans="1:27" ht="13.5" customHeight="1">
      <c r="A13" s="14">
        <v>7</v>
      </c>
      <c r="B13" s="50" t="str">
        <f>IF($N$2=2006,C!P9,IF($N$2=2007,C!Q9,IF($N$2=2008,C!R9,IF($N$2=2009,C!S9,IF($N$2=2010,C!T9,"")))))</f>
        <v>mar</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69"/>
      <c r="P13" s="167"/>
      <c r="Q13" s="144"/>
      <c r="R13" s="146"/>
      <c r="S13" s="179">
        <f>IF(B13="sab","sab","")</f>
      </c>
      <c r="T13" s="180">
        <f>IF(B13="dom","dom","")</f>
      </c>
      <c r="U13" s="73"/>
      <c r="V13" s="73"/>
      <c r="W13" s="73"/>
      <c r="X13" s="73"/>
      <c r="Y13" s="73"/>
      <c r="Z13" s="73"/>
      <c r="AA13" s="73"/>
    </row>
    <row r="14" spans="1:27" ht="13.5" customHeight="1">
      <c r="A14" s="14">
        <v>8</v>
      </c>
      <c r="B14" s="50" t="str">
        <f>IF($N$2=2006,C!P10,IF($N$2=2007,C!Q10,IF($N$2=2008,C!R10,IF($N$2=2009,C!S10,IF($N$2=2010,C!T10,"")))))</f>
        <v>mer</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6">
        <f t="shared" si="4"/>
      </c>
      <c r="O14" s="69"/>
      <c r="P14" s="167"/>
      <c r="Q14" s="144"/>
      <c r="R14" s="178">
        <f>IF(B14="sab","sab","")</f>
      </c>
      <c r="S14" s="179">
        <f>IF(B14="dom","dom","")</f>
      </c>
      <c r="T14" s="152"/>
      <c r="U14" s="73"/>
      <c r="V14" s="73"/>
      <c r="W14" s="73"/>
      <c r="X14" s="73"/>
      <c r="Y14" s="73"/>
      <c r="Z14" s="73"/>
      <c r="AA14" s="73"/>
    </row>
    <row r="15" spans="1:27" ht="13.5" customHeight="1">
      <c r="A15" s="14">
        <v>9</v>
      </c>
      <c r="B15" s="50" t="str">
        <f>IF($N$2=2006,C!P11,IF($N$2=2007,C!Q11,IF($N$2=2008,C!R11,IF($N$2=2009,C!S11,IF($N$2=2010,C!T11,"")))))</f>
        <v>gio</v>
      </c>
      <c r="C15" s="306">
        <f>IF(B15="lun",MENU!$N$26,IF(B15="mar",MENU!$O$26,IF(B15="mer",MENU!$P$26,IF(B15="gio",MENU!$Q$26,IF(B15="ven",MENU!$R$26,IF(B15="sab",MENU!$S$26,IF(B15="dom",MENU!$T$26)))))))</f>
        <v>0.25</v>
      </c>
      <c r="D15" s="65"/>
      <c r="E15" s="65"/>
      <c r="F15" s="48" t="str">
        <f t="shared" si="0"/>
        <v>0.00</v>
      </c>
      <c r="G15" s="65"/>
      <c r="H15" s="65"/>
      <c r="I15" s="48" t="str">
        <f t="shared" si="1"/>
        <v>0.00</v>
      </c>
      <c r="J15" s="65"/>
      <c r="K15" s="65"/>
      <c r="L15" s="48">
        <f t="shared" si="2"/>
        <v>0</v>
      </c>
      <c r="M15" s="6">
        <f t="shared" si="3"/>
      </c>
      <c r="N15" s="6">
        <f t="shared" si="4"/>
      </c>
      <c r="O15" s="69"/>
      <c r="P15" s="167"/>
      <c r="Q15" s="144"/>
      <c r="R15" s="178">
        <f>IF(B15="dom","dom","")</f>
      </c>
      <c r="S15" s="149"/>
      <c r="T15" s="152"/>
      <c r="U15" s="73"/>
      <c r="V15" s="73"/>
      <c r="W15" s="73"/>
      <c r="X15" s="73"/>
      <c r="Y15" s="73"/>
      <c r="Z15" s="73"/>
      <c r="AA15" s="73"/>
    </row>
    <row r="16" spans="1:27" ht="13.5" customHeight="1">
      <c r="A16" s="14">
        <v>10</v>
      </c>
      <c r="B16" s="50" t="str">
        <f>IF($N$2=2006,C!P12,IF($N$2=2007,C!Q12,IF($N$2=2008,C!R12,IF($N$2=2009,C!S12,IF($N$2=2010,C!T12,"")))))</f>
        <v>ven</v>
      </c>
      <c r="C16" s="306">
        <f>IF(B16="lun",MENU!$N$26,IF(B16="mar",MENU!$O$26,IF(B16="mer",MENU!$P$26,IF(B16="gio",MENU!$Q$26,IF(B16="ven",MENU!$R$26,IF(B16="sab",MENU!$S$26,IF(B16="dom",MENU!$T$26)))))))</f>
        <v>0.25</v>
      </c>
      <c r="D16" s="65"/>
      <c r="E16" s="65"/>
      <c r="F16" s="48" t="str">
        <f t="shared" si="0"/>
        <v>0.00</v>
      </c>
      <c r="G16" s="65"/>
      <c r="H16" s="65"/>
      <c r="I16" s="48" t="str">
        <f t="shared" si="1"/>
        <v>0.00</v>
      </c>
      <c r="J16" s="65"/>
      <c r="K16" s="65"/>
      <c r="L16" s="48">
        <f t="shared" si="2"/>
        <v>0</v>
      </c>
      <c r="M16" s="6">
        <f t="shared" si="3"/>
      </c>
      <c r="N16" s="6">
        <f t="shared" si="4"/>
      </c>
      <c r="O16" s="69"/>
      <c r="P16" s="167">
        <f>IF(B16="dom","dom","")</f>
      </c>
      <c r="Q16" s="156">
        <f>IF(B16="sab","sab","")</f>
      </c>
      <c r="R16" s="146"/>
      <c r="S16" s="149"/>
      <c r="T16" s="152"/>
      <c r="U16" s="73"/>
      <c r="V16" s="73"/>
      <c r="W16" s="73"/>
      <c r="X16" s="73"/>
      <c r="Y16" s="73"/>
      <c r="Z16" s="73"/>
      <c r="AA16" s="73"/>
    </row>
    <row r="17" spans="1:27" ht="13.5" customHeight="1">
      <c r="A17" s="14">
        <v>11</v>
      </c>
      <c r="B17" s="50" t="str">
        <f>IF($N$2=2006,C!P13,IF($N$2=2007,C!Q13,IF($N$2=2008,C!R13,IF($N$2=2009,C!S13,IF($N$2=2010,C!T13,"")))))</f>
        <v>sab</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69"/>
      <c r="P17" s="167" t="str">
        <f>IF(B17="sab","sab","")</f>
        <v>sab</v>
      </c>
      <c r="Q17" s="156">
        <f>IF(B17="dom","dom","")</f>
      </c>
      <c r="R17" s="146"/>
      <c r="S17" s="149"/>
      <c r="T17" s="152"/>
      <c r="U17" s="73"/>
      <c r="V17" s="73"/>
      <c r="W17" s="73"/>
      <c r="X17" s="73"/>
      <c r="Y17" s="73"/>
      <c r="Z17" s="73"/>
      <c r="AA17" s="73"/>
    </row>
    <row r="18" spans="1:27" ht="13.5" customHeight="1">
      <c r="A18" s="14">
        <v>12</v>
      </c>
      <c r="B18" s="50" t="str">
        <f>IF($N$2=2006,C!P14,IF($N$2=2007,C!Q14,IF($N$2=2008,C!R14,IF($N$2=2009,C!S14,IF($N$2=2010,C!T14,"")))))</f>
        <v>dom</v>
      </c>
      <c r="C18" s="306">
        <f>IF(B18="lun",MENU!$N$26,IF(B18="mar",MENU!$O$26,IF(B18="mer",MENU!$P$26,IF(B18="gio",MENU!$Q$26,IF(B18="ven",MENU!$R$26,IF(B18="sab",MENU!$S$26,IF(B18="dom",MENU!$T$26)))))))</f>
        <v>0</v>
      </c>
      <c r="D18" s="65"/>
      <c r="E18" s="65"/>
      <c r="F18" s="48" t="str">
        <f t="shared" si="0"/>
        <v>0.00</v>
      </c>
      <c r="G18" s="65"/>
      <c r="H18" s="65"/>
      <c r="I18" s="48" t="str">
        <f t="shared" si="1"/>
        <v>0.00</v>
      </c>
      <c r="J18" s="65"/>
      <c r="K18" s="65"/>
      <c r="L18" s="48">
        <f t="shared" si="2"/>
        <v>0</v>
      </c>
      <c r="M18" s="6">
        <f t="shared" si="3"/>
      </c>
      <c r="N18" s="6">
        <f t="shared" si="4"/>
      </c>
      <c r="O18" s="69"/>
      <c r="P18" s="167" t="str">
        <f>IF(B18="dom","dom","")</f>
        <v>dom</v>
      </c>
      <c r="Q18" s="144"/>
      <c r="R18" s="146"/>
      <c r="S18" s="149"/>
      <c r="T18" s="152"/>
      <c r="U18" s="73"/>
      <c r="V18" s="73"/>
      <c r="W18" s="73"/>
      <c r="X18" s="73"/>
      <c r="Y18" s="73"/>
      <c r="Z18" s="73"/>
      <c r="AA18" s="73"/>
    </row>
    <row r="19" spans="1:27" ht="13.5" customHeight="1">
      <c r="A19" s="14">
        <v>13</v>
      </c>
      <c r="B19" s="50" t="str">
        <f>IF($N$2=2006,C!P15,IF($N$2=2007,C!Q15,IF($N$2=2008,C!R15,IF($N$2=2009,C!S15,IF($N$2=2010,C!T15,"")))))</f>
        <v>lun</v>
      </c>
      <c r="C19" s="306">
        <f>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6">
        <f t="shared" si="4"/>
      </c>
      <c r="O19" s="69"/>
      <c r="P19" s="167">
        <f>IF(B19="dom","dom","")</f>
      </c>
      <c r="Q19" s="144"/>
      <c r="R19" s="146"/>
      <c r="S19" s="149"/>
      <c r="T19" s="180">
        <f>IF(B19="sab","sab","")</f>
      </c>
      <c r="U19" s="73"/>
      <c r="V19" s="73"/>
      <c r="W19" s="73"/>
      <c r="X19" s="73"/>
      <c r="Y19" s="73"/>
      <c r="Z19" s="73"/>
      <c r="AA19" s="73"/>
    </row>
    <row r="20" spans="1:27" ht="13.5" customHeight="1">
      <c r="A20" s="14">
        <v>14</v>
      </c>
      <c r="B20" s="50" t="str">
        <f>IF($N$2=2006,C!P16,IF($N$2=2007,C!Q16,IF($N$2=2008,C!R16,IF($N$2=2009,C!S16,IF($N$2=2010,C!T16,"")))))</f>
        <v>mar</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69"/>
      <c r="P20" s="167"/>
      <c r="Q20" s="144"/>
      <c r="R20" s="146"/>
      <c r="S20" s="179">
        <f>IF(B20="sab","sab","")</f>
      </c>
      <c r="T20" s="180">
        <f>IF(B20="dom","dom","")</f>
      </c>
      <c r="U20" s="73"/>
      <c r="V20" s="73"/>
      <c r="W20" s="73"/>
      <c r="X20" s="73"/>
      <c r="Y20" s="73"/>
      <c r="Z20" s="73"/>
      <c r="AA20" s="73"/>
    </row>
    <row r="21" spans="1:27" ht="13.5" customHeight="1">
      <c r="A21" s="14">
        <v>15</v>
      </c>
      <c r="B21" s="50" t="str">
        <f>IF($N$2=2006,C!P17,IF($N$2=2007,C!Q17,IF($N$2=2008,C!R17,IF($N$2=2009,C!S17,IF($N$2=2010,C!T17,"")))))</f>
        <v>mer</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6">
        <f t="shared" si="4"/>
      </c>
      <c r="O21" s="69"/>
      <c r="P21" s="167"/>
      <c r="Q21" s="144"/>
      <c r="R21" s="178">
        <f>IF(B21="sab","sab","")</f>
      </c>
      <c r="S21" s="179">
        <f>IF(B21="dom","dom","")</f>
      </c>
      <c r="T21" s="152"/>
      <c r="U21" s="73"/>
      <c r="V21" s="73"/>
      <c r="W21" s="73"/>
      <c r="X21" s="73"/>
      <c r="Y21" s="73"/>
      <c r="Z21" s="73"/>
      <c r="AA21" s="73"/>
    </row>
    <row r="22" spans="1:27" ht="13.5" customHeight="1">
      <c r="A22" s="14">
        <v>16</v>
      </c>
      <c r="B22" s="50" t="str">
        <f>IF($N$2=2006,C!P18,IF($N$2=2007,C!Q18,IF($N$2=2008,C!R18,IF($N$2=2009,C!S18,IF($N$2=2010,C!T18,"")))))</f>
        <v>gio</v>
      </c>
      <c r="C22" s="306">
        <f>IF(B22="lun",MENU!$N$26,IF(B22="mar",MENU!$O$26,IF(B22="mer",MENU!$P$26,IF(B22="gio",MENU!$Q$26,IF(B22="ven",MENU!$R$26,IF(B22="sab",MENU!$S$26,IF(B22="dom",MENU!$T$26)))))))</f>
        <v>0.25</v>
      </c>
      <c r="D22" s="65"/>
      <c r="E22" s="65"/>
      <c r="F22" s="48" t="str">
        <f t="shared" si="0"/>
        <v>0.00</v>
      </c>
      <c r="G22" s="65"/>
      <c r="H22" s="65"/>
      <c r="I22" s="48" t="str">
        <f t="shared" si="1"/>
        <v>0.00</v>
      </c>
      <c r="J22" s="65"/>
      <c r="K22" s="65"/>
      <c r="L22" s="48">
        <f t="shared" si="2"/>
        <v>0</v>
      </c>
      <c r="M22" s="6">
        <f t="shared" si="3"/>
      </c>
      <c r="N22" s="6">
        <f t="shared" si="4"/>
      </c>
      <c r="O22" s="69"/>
      <c r="P22" s="167"/>
      <c r="Q22" s="144"/>
      <c r="R22" s="178">
        <f>IF(B22="dom","dom","")</f>
      </c>
      <c r="S22" s="149"/>
      <c r="T22" s="152"/>
      <c r="U22" s="73"/>
      <c r="V22" s="73"/>
      <c r="W22" s="73"/>
      <c r="X22" s="73"/>
      <c r="Y22" s="73"/>
      <c r="Z22" s="73"/>
      <c r="AA22" s="73"/>
    </row>
    <row r="23" spans="1:27" ht="13.5" customHeight="1">
      <c r="A23" s="14">
        <v>17</v>
      </c>
      <c r="B23" s="50" t="str">
        <f>IF($N$2=2006,C!P19,IF($N$2=2007,C!Q19,IF($N$2=2008,C!R19,IF($N$2=2009,C!S19,IF($N$2=2010,C!T19,"")))))</f>
        <v>ven</v>
      </c>
      <c r="C23" s="306">
        <f>IF(B23="lun",MENU!$N$26,IF(B23="mar",MENU!$O$26,IF(B23="mer",MENU!$P$26,IF(B23="gio",MENU!$Q$26,IF(B23="ven",MENU!$R$26,IF(B23="sab",MENU!$S$26,IF(B23="dom",MENU!$T$26)))))))</f>
        <v>0.25</v>
      </c>
      <c r="D23" s="65"/>
      <c r="E23" s="65"/>
      <c r="F23" s="48" t="str">
        <f t="shared" si="0"/>
        <v>0.00</v>
      </c>
      <c r="G23" s="65"/>
      <c r="H23" s="65"/>
      <c r="I23" s="48" t="str">
        <f t="shared" si="1"/>
        <v>0.00</v>
      </c>
      <c r="J23" s="65"/>
      <c r="K23" s="65"/>
      <c r="L23" s="48">
        <f t="shared" si="2"/>
        <v>0</v>
      </c>
      <c r="M23" s="6">
        <f t="shared" si="3"/>
      </c>
      <c r="N23" s="6">
        <f t="shared" si="4"/>
      </c>
      <c r="O23" s="69"/>
      <c r="P23" s="167">
        <f>IF(B23="dom","dom","")</f>
      </c>
      <c r="Q23" s="156">
        <f>IF(B23="sab","sab","")</f>
      </c>
      <c r="R23" s="146"/>
      <c r="S23" s="149"/>
      <c r="T23" s="152"/>
      <c r="U23" s="73"/>
      <c r="V23" s="73"/>
      <c r="W23" s="73"/>
      <c r="X23" s="73"/>
      <c r="Y23" s="73"/>
      <c r="Z23" s="73"/>
      <c r="AA23" s="73"/>
    </row>
    <row r="24" spans="1:27" ht="13.5" customHeight="1">
      <c r="A24" s="14">
        <v>18</v>
      </c>
      <c r="B24" s="50" t="str">
        <f>IF($N$2=2006,C!P20,IF($N$2=2007,C!Q20,IF($N$2=2008,C!R20,IF($N$2=2009,C!S20,IF($N$2=2010,C!T20,"")))))</f>
        <v>sab</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69"/>
      <c r="P24" s="167" t="str">
        <f>IF(B24="sab","sab","")</f>
        <v>sab</v>
      </c>
      <c r="Q24" s="156">
        <f>IF(B24="dom","dom","")</f>
      </c>
      <c r="R24" s="146"/>
      <c r="S24" s="149"/>
      <c r="T24" s="152"/>
      <c r="U24" s="73"/>
      <c r="V24" s="73"/>
      <c r="W24" s="73"/>
      <c r="X24" s="73"/>
      <c r="Y24" s="73"/>
      <c r="Z24" s="73"/>
      <c r="AA24" s="73"/>
    </row>
    <row r="25" spans="1:27" ht="13.5" customHeight="1">
      <c r="A25" s="14">
        <v>19</v>
      </c>
      <c r="B25" s="50" t="str">
        <f>IF($N$2=2006,C!P21,IF($N$2=2007,C!Q21,IF($N$2=2008,C!R21,IF($N$2=2009,C!S21,IF($N$2=2010,C!T21,"")))))</f>
        <v>dom</v>
      </c>
      <c r="C25" s="306">
        <f>IF(B25="lun",MENU!$N$26,IF(B25="mar",MENU!$O$26,IF(B25="mer",MENU!$P$26,IF(B25="gio",MENU!$Q$26,IF(B25="ven",MENU!$R$26,IF(B25="sab",MENU!$S$26,IF(B25="dom",MENU!$T$26)))))))</f>
        <v>0</v>
      </c>
      <c r="D25" s="65"/>
      <c r="E25" s="65"/>
      <c r="F25" s="48" t="str">
        <f t="shared" si="0"/>
        <v>0.00</v>
      </c>
      <c r="G25" s="65"/>
      <c r="H25" s="65"/>
      <c r="I25" s="48" t="str">
        <f t="shared" si="1"/>
        <v>0.00</v>
      </c>
      <c r="J25" s="65"/>
      <c r="K25" s="65"/>
      <c r="L25" s="48">
        <f t="shared" si="2"/>
        <v>0</v>
      </c>
      <c r="M25" s="6">
        <f t="shared" si="3"/>
      </c>
      <c r="N25" s="6">
        <f t="shared" si="4"/>
      </c>
      <c r="O25" s="69"/>
      <c r="P25" s="167" t="str">
        <f>IF(B25="dom","dom","")</f>
        <v>dom</v>
      </c>
      <c r="Q25" s="144"/>
      <c r="R25" s="146"/>
      <c r="S25" s="149"/>
      <c r="T25" s="152"/>
      <c r="U25" s="73"/>
      <c r="V25" s="73"/>
      <c r="W25" s="73"/>
      <c r="X25" s="73"/>
      <c r="Y25" s="73"/>
      <c r="Z25" s="73"/>
      <c r="AA25" s="73"/>
    </row>
    <row r="26" spans="1:27" ht="13.5" customHeight="1">
      <c r="A26" s="14">
        <v>20</v>
      </c>
      <c r="B26" s="50" t="str">
        <f>IF($N$2=2006,C!P22,IF($N$2=2007,C!Q22,IF($N$2=2008,C!R22,IF($N$2=2009,C!S22,IF($N$2=2010,C!T22,"")))))</f>
        <v>lun</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69"/>
      <c r="P26" s="167">
        <f>IF(B26="dom","dom","")</f>
      </c>
      <c r="Q26" s="144"/>
      <c r="R26" s="146"/>
      <c r="S26" s="149"/>
      <c r="T26" s="180">
        <f>IF(B26="sab","sab","")</f>
      </c>
      <c r="U26" s="73"/>
      <c r="V26" s="73"/>
      <c r="W26" s="73"/>
      <c r="X26" s="73"/>
      <c r="Y26" s="73"/>
      <c r="Z26" s="73"/>
      <c r="AA26" s="73"/>
    </row>
    <row r="27" spans="1:27" ht="13.5" customHeight="1">
      <c r="A27" s="14">
        <v>21</v>
      </c>
      <c r="B27" s="50" t="str">
        <f>IF($N$2=2006,C!P23,IF($N$2=2007,C!Q23,IF($N$2=2008,C!R23,IF($N$2=2009,C!S23,IF($N$2=2010,C!T23,"")))))</f>
        <v>mar</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6">
        <f t="shared" si="4"/>
      </c>
      <c r="O27" s="69"/>
      <c r="P27" s="167"/>
      <c r="Q27" s="144"/>
      <c r="R27" s="146"/>
      <c r="S27" s="179">
        <f>IF(B27="sab","sab","")</f>
      </c>
      <c r="T27" s="180">
        <f>IF(B27="dom","dom","")</f>
      </c>
      <c r="U27" s="73"/>
      <c r="V27" s="73"/>
      <c r="W27" s="73"/>
      <c r="X27" s="73"/>
      <c r="Y27" s="73"/>
      <c r="Z27" s="73"/>
      <c r="AA27" s="73"/>
    </row>
    <row r="28" spans="1:27" ht="13.5" customHeight="1">
      <c r="A28" s="14">
        <v>22</v>
      </c>
      <c r="B28" s="50" t="str">
        <f>IF($N$2=2006,C!P24,IF($N$2=2007,C!Q24,IF($N$2=2008,C!R24,IF($N$2=2009,C!S24,IF($N$2=2010,C!T24,"")))))</f>
        <v>mer</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6">
        <f t="shared" si="4"/>
      </c>
      <c r="O28" s="69"/>
      <c r="P28" s="167"/>
      <c r="Q28" s="144"/>
      <c r="R28" s="178">
        <f>IF(B28="sab","sab","")</f>
      </c>
      <c r="S28" s="179">
        <f>IF(B28="dom","dom","")</f>
      </c>
      <c r="T28" s="152"/>
      <c r="U28" s="73"/>
      <c r="V28" s="73"/>
      <c r="W28" s="73"/>
      <c r="X28" s="73"/>
      <c r="Y28" s="73"/>
      <c r="Z28" s="73"/>
      <c r="AA28" s="73"/>
    </row>
    <row r="29" spans="1:27" ht="13.5" customHeight="1">
      <c r="A29" s="14">
        <v>23</v>
      </c>
      <c r="B29" s="50" t="str">
        <f>IF($N$2=2006,C!P25,IF($N$2=2007,C!Q25,IF($N$2=2008,C!R25,IF($N$2=2009,C!S25,IF($N$2=2010,C!T25,"")))))</f>
        <v>gio</v>
      </c>
      <c r="C29" s="306">
        <f>IF(B29="lun",MENU!$N$26,IF(B29="mar",MENU!$O$26,IF(B29="mer",MENU!$P$26,IF(B29="gio",MENU!$Q$26,IF(B29="ven",MENU!$R$26,IF(B29="sab",MENU!$S$26,IF(B29="dom",MENU!$T$26)))))))</f>
        <v>0.25</v>
      </c>
      <c r="D29" s="65"/>
      <c r="E29" s="65"/>
      <c r="F29" s="48" t="str">
        <f t="shared" si="0"/>
        <v>0.00</v>
      </c>
      <c r="G29" s="65"/>
      <c r="H29" s="65"/>
      <c r="I29" s="48" t="str">
        <f t="shared" si="1"/>
        <v>0.00</v>
      </c>
      <c r="J29" s="65"/>
      <c r="K29" s="65"/>
      <c r="L29" s="48">
        <f t="shared" si="2"/>
        <v>0</v>
      </c>
      <c r="M29" s="6">
        <f t="shared" si="3"/>
      </c>
      <c r="N29" s="6">
        <f t="shared" si="4"/>
      </c>
      <c r="O29" s="270">
        <f>IF(N2=2008,"Pasqua","")</f>
      </c>
      <c r="P29" s="167"/>
      <c r="Q29" s="144"/>
      <c r="R29" s="178">
        <f>IF(B29="dom","dom","")</f>
      </c>
      <c r="S29" s="149"/>
      <c r="T29" s="152"/>
      <c r="U29" s="73"/>
      <c r="V29" s="73"/>
      <c r="W29" s="73"/>
      <c r="X29" s="73"/>
      <c r="Y29" s="73"/>
      <c r="Z29" s="73"/>
      <c r="AA29" s="73"/>
    </row>
    <row r="30" spans="1:27" ht="13.5" customHeight="1">
      <c r="A30" s="14">
        <v>24</v>
      </c>
      <c r="B30" s="50" t="str">
        <f>IF($N$2=2006,C!P26,IF($N$2=2007,C!Q26,IF($N$2=2008,C!R26,IF($N$2=2009,C!S26,IF($N$2=2010,C!T26,"")))))</f>
        <v>ven</v>
      </c>
      <c r="C30" s="306">
        <f>IF(R30=2008,0,IF(B30="lun",MENU!$N$26,IF(B30="mar",MENU!$O$26,IF(B30="mer",MENU!$P$26,IF(B30="gio",MENU!$Q$26,IF(B30="ven",MENU!$R$26,IF(B30="sab",MENU!$S$26,IF(B30="dom",MENU!$T$26))))))))</f>
        <v>0.25</v>
      </c>
      <c r="D30" s="65"/>
      <c r="E30" s="65"/>
      <c r="F30" s="48" t="str">
        <f t="shared" si="0"/>
        <v>0.00</v>
      </c>
      <c r="G30" s="65"/>
      <c r="H30" s="65"/>
      <c r="I30" s="48" t="str">
        <f t="shared" si="1"/>
        <v>0.00</v>
      </c>
      <c r="J30" s="65"/>
      <c r="K30" s="65"/>
      <c r="L30" s="48">
        <f t="shared" si="2"/>
        <v>0</v>
      </c>
      <c r="M30" s="6">
        <f t="shared" si="3"/>
      </c>
      <c r="N30" s="6">
        <f t="shared" si="4"/>
      </c>
      <c r="O30" s="270">
        <f>IF(N2=2008,"Lunedi dell'Angelo","")</f>
      </c>
      <c r="P30" s="170"/>
      <c r="Q30" s="156">
        <f>IF(B30="sab","sab","")</f>
      </c>
      <c r="R30" s="178">
        <f>IF(N2=2008,N2,"")</f>
      </c>
      <c r="S30" s="149"/>
      <c r="T30" s="152"/>
      <c r="U30" s="73"/>
      <c r="V30" s="73"/>
      <c r="W30" s="73"/>
      <c r="X30" s="73"/>
      <c r="Y30" s="73"/>
      <c r="Z30" s="73"/>
      <c r="AA30" s="73"/>
    </row>
    <row r="31" spans="1:27" ht="13.5" customHeight="1">
      <c r="A31" s="14">
        <v>25</v>
      </c>
      <c r="B31" s="50" t="str">
        <f>IF($N$2=2006,C!P27,IF($N$2=2007,C!Q27,IF($N$2=2008,C!R27,IF($N$2=2009,C!S27,IF($N$2=2010,C!T27,"")))))</f>
        <v>sab</v>
      </c>
      <c r="C31" s="306">
        <f>IF(B31="lun",MENU!$N$26,IF(B31="mar",MENU!$O$26,IF(B31="mer",MENU!$P$26,IF(B31="gio",MENU!$Q$26,IF(B31="ven",MENU!$R$26,IF(B31="sab",MENU!$S$26,IF(B31="dom",MENU!$T$26)))))))</f>
        <v>0.25</v>
      </c>
      <c r="D31" s="65"/>
      <c r="E31" s="65"/>
      <c r="F31" s="48" t="str">
        <f t="shared" si="0"/>
        <v>0.00</v>
      </c>
      <c r="G31" s="65"/>
      <c r="H31" s="65"/>
      <c r="I31" s="48" t="str">
        <f t="shared" si="1"/>
        <v>0.00</v>
      </c>
      <c r="J31" s="65"/>
      <c r="K31" s="65"/>
      <c r="L31" s="48">
        <f t="shared" si="2"/>
        <v>0</v>
      </c>
      <c r="M31" s="6">
        <f t="shared" si="3"/>
      </c>
      <c r="N31" s="6">
        <f t="shared" si="4"/>
      </c>
      <c r="O31" s="69"/>
      <c r="P31" s="167" t="str">
        <f>IF(B31="sab","sab","")</f>
        <v>sab</v>
      </c>
      <c r="Q31" s="156">
        <f>IF(B31="dom","dom","")</f>
      </c>
      <c r="R31" s="146"/>
      <c r="S31" s="149"/>
      <c r="T31" s="152"/>
      <c r="U31" s="73"/>
      <c r="V31" s="73"/>
      <c r="W31" s="73"/>
      <c r="X31" s="73"/>
      <c r="Y31" s="73"/>
      <c r="Z31" s="73"/>
      <c r="AA31" s="73"/>
    </row>
    <row r="32" spans="1:27" ht="13.5" customHeight="1">
      <c r="A32" s="14">
        <v>26</v>
      </c>
      <c r="B32" s="50" t="str">
        <f>IF($N$2=2006,C!P28,IF($N$2=2007,C!Q28,IF($N$2=2008,C!R28,IF($N$2=2009,C!S28,IF($N$2=2010,C!T28,"")))))</f>
        <v>dom</v>
      </c>
      <c r="C32" s="306">
        <f>IF(B32="lun",MENU!$N$26,IF(B32="mar",MENU!$O$26,IF(B32="mer",MENU!$P$26,IF(B32="gio",MENU!$Q$26,IF(B32="ven",MENU!$R$26,IF(B32="sab",MENU!$S$26,IF(B32="dom",MENU!$T$26)))))))</f>
        <v>0</v>
      </c>
      <c r="D32" s="65"/>
      <c r="E32" s="65"/>
      <c r="F32" s="48" t="str">
        <f t="shared" si="0"/>
        <v>0.00</v>
      </c>
      <c r="G32" s="65"/>
      <c r="H32" s="65"/>
      <c r="I32" s="48" t="str">
        <f t="shared" si="1"/>
        <v>0.00</v>
      </c>
      <c r="J32" s="65"/>
      <c r="K32" s="65"/>
      <c r="L32" s="48">
        <f t="shared" si="2"/>
        <v>0</v>
      </c>
      <c r="M32" s="6">
        <f t="shared" si="3"/>
      </c>
      <c r="N32" s="6">
        <f t="shared" si="4"/>
      </c>
      <c r="O32" s="69"/>
      <c r="P32" s="167" t="str">
        <f>IF(B32="dom","dom","")</f>
        <v>dom</v>
      </c>
      <c r="Q32" s="144"/>
      <c r="R32" s="146"/>
      <c r="S32" s="149"/>
      <c r="T32" s="152"/>
      <c r="U32" s="73"/>
      <c r="V32" s="73"/>
      <c r="W32" s="73"/>
      <c r="X32" s="73"/>
      <c r="Y32" s="73"/>
      <c r="Z32" s="73"/>
      <c r="AA32" s="73"/>
    </row>
    <row r="33" spans="1:27" ht="13.5" customHeight="1">
      <c r="A33" s="14">
        <v>27</v>
      </c>
      <c r="B33" s="50" t="str">
        <f>IF($N$2=2006,C!P29,IF($N$2=2007,C!Q29,IF($N$2=2008,C!R29,IF($N$2=2009,C!S29,IF($N$2=2010,C!T29,"")))))</f>
        <v>lun</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69"/>
      <c r="P33" s="167">
        <f>IF(B33="dom","dom","")</f>
      </c>
      <c r="Q33" s="144"/>
      <c r="R33" s="146"/>
      <c r="S33" s="149"/>
      <c r="T33" s="180">
        <f>IF(B33="sab","sab","")</f>
      </c>
      <c r="U33" s="73"/>
      <c r="V33" s="73"/>
      <c r="W33" s="73"/>
      <c r="X33" s="73"/>
      <c r="Y33" s="73"/>
      <c r="Z33" s="73"/>
      <c r="AA33" s="73"/>
    </row>
    <row r="34" spans="1:27" ht="13.5" customHeight="1">
      <c r="A34" s="14">
        <v>28</v>
      </c>
      <c r="B34" s="50" t="str">
        <f>IF($N$2=2006,C!P30,IF($N$2=2007,C!Q30,IF($N$2=2008,C!R30,IF($N$2=2009,C!S30,IF($N$2=2010,C!T30,"")))))</f>
        <v>mar</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6">
        <f t="shared" si="4"/>
      </c>
      <c r="O34" s="69"/>
      <c r="P34" s="167"/>
      <c r="Q34" s="144"/>
      <c r="R34" s="146"/>
      <c r="S34" s="179">
        <f>IF(B34="sab","sab","")</f>
      </c>
      <c r="T34" s="180">
        <f>IF(B34="dom","dom","")</f>
      </c>
      <c r="U34" s="73"/>
      <c r="V34" s="73"/>
      <c r="W34" s="73"/>
      <c r="X34" s="73"/>
      <c r="Y34" s="73"/>
      <c r="Z34" s="73"/>
      <c r="AA34" s="73"/>
    </row>
    <row r="35" spans="1:27" ht="13.5" customHeight="1">
      <c r="A35" s="14">
        <v>29</v>
      </c>
      <c r="B35" s="50" t="str">
        <f>IF($N$2=2006,C!P31,IF($N$2=2007,C!Q31,IF($N$2=2008,C!R31,IF($N$2=2009,C!S31,IF($N$2=2010,C!T31,"")))))</f>
        <v>mer</v>
      </c>
      <c r="C35" s="306">
        <f>IF(B35="lun",MENU!$N$26,IF(B35="mar",MENU!$O$26,IF(B35="mer",MENU!$P$26,IF(B35="gio",MENU!$Q$26,IF(B35="ven",MENU!$R$26,IF(B35="sab",MENU!$S$26,IF(B35="dom",MENU!$T$26)))))))</f>
        <v>0.25</v>
      </c>
      <c r="D35" s="65"/>
      <c r="E35" s="65"/>
      <c r="F35" s="48" t="str">
        <f t="shared" si="0"/>
        <v>0.00</v>
      </c>
      <c r="G35" s="65"/>
      <c r="H35" s="65"/>
      <c r="I35" s="48" t="str">
        <f t="shared" si="1"/>
        <v>0.00</v>
      </c>
      <c r="J35" s="65"/>
      <c r="K35" s="65"/>
      <c r="L35" s="48">
        <f t="shared" si="2"/>
        <v>0</v>
      </c>
      <c r="M35" s="6">
        <f t="shared" si="3"/>
      </c>
      <c r="N35" s="6">
        <f t="shared" si="4"/>
      </c>
      <c r="O35" s="69"/>
      <c r="P35" s="167"/>
      <c r="Q35" s="144"/>
      <c r="R35" s="178">
        <f>IF(B35="sab","sab","")</f>
      </c>
      <c r="S35" s="179">
        <f>IF(B35="dom","dom","")</f>
      </c>
      <c r="T35" s="152"/>
      <c r="U35" s="73"/>
      <c r="V35" s="73"/>
      <c r="W35" s="73"/>
      <c r="X35" s="73"/>
      <c r="Y35" s="73"/>
      <c r="Z35" s="73"/>
      <c r="AA35" s="73"/>
    </row>
    <row r="36" spans="1:27" ht="13.5" customHeight="1">
      <c r="A36" s="14">
        <v>30</v>
      </c>
      <c r="B36" s="50" t="str">
        <f>IF($N$2=2006,C!P32,IF($N$2=2007,C!Q32,IF($N$2=2008,C!R32,IF($N$2=2009,C!S32,IF($N$2=2010,C!T32,"")))))</f>
        <v>gio</v>
      </c>
      <c r="C36" s="306">
        <f>IF(B36="lun",MENU!$N$26,IF(B36="mar",MENU!$O$26,IF(B36="mer",MENU!$P$26,IF(B36="gio",MENU!$Q$26,IF(B36="ven",MENU!$R$26,IF(B36="sab",MENU!$S$26,IF(B36="dom",MENU!$T$26)))))))</f>
        <v>0.25</v>
      </c>
      <c r="D36" s="65"/>
      <c r="E36" s="65"/>
      <c r="F36" s="48" t="str">
        <f t="shared" si="0"/>
        <v>0.00</v>
      </c>
      <c r="G36" s="65"/>
      <c r="H36" s="65"/>
      <c r="I36" s="48" t="str">
        <f t="shared" si="1"/>
        <v>0.00</v>
      </c>
      <c r="J36" s="65"/>
      <c r="K36" s="65"/>
      <c r="L36" s="48">
        <f t="shared" si="2"/>
        <v>0</v>
      </c>
      <c r="M36" s="6">
        <f t="shared" si="3"/>
      </c>
      <c r="N36" s="6">
        <f t="shared" si="4"/>
      </c>
      <c r="O36" s="69"/>
      <c r="P36" s="167"/>
      <c r="Q36" s="144"/>
      <c r="R36" s="178">
        <f>IF(B36="dom","dom","")</f>
      </c>
      <c r="S36" s="149"/>
      <c r="T36" s="152"/>
      <c r="U36" s="73"/>
      <c r="V36" s="73"/>
      <c r="W36" s="73"/>
      <c r="X36" s="73"/>
      <c r="Y36" s="73"/>
      <c r="Z36" s="73"/>
      <c r="AA36" s="73"/>
    </row>
    <row r="37" spans="1:27" ht="13.5" customHeight="1" thickBot="1">
      <c r="A37" s="15">
        <v>31</v>
      </c>
      <c r="B37" s="51" t="str">
        <f>IF($N$2=2006,C!P33,IF($N$2=2007,C!Q33,IF($N$2=2008,C!R33,IF($N$2=2009,C!S33,IF($N$2=2010,C!T33,"")))))</f>
        <v>ven</v>
      </c>
      <c r="C37" s="307">
        <f>IF(B37="lun",MENU!$N$26,IF(B37="mar",MENU!$O$26,IF(B37="mer",MENU!$P$26,IF(B37="gio",MENU!$Q$26,IF(B37="ven",MENU!$R$26,IF(B37="sab",MENU!$S$26,IF(B37="dom",MENU!$T$26)))))))</f>
        <v>0.25</v>
      </c>
      <c r="D37" s="65"/>
      <c r="E37" s="65"/>
      <c r="F37" s="48" t="str">
        <f t="shared" si="0"/>
        <v>0.00</v>
      </c>
      <c r="G37" s="65"/>
      <c r="H37" s="65"/>
      <c r="I37" s="48" t="str">
        <f t="shared" si="1"/>
        <v>0.00</v>
      </c>
      <c r="J37" s="65"/>
      <c r="K37" s="65"/>
      <c r="L37" s="48">
        <f t="shared" si="2"/>
        <v>0</v>
      </c>
      <c r="M37" s="6">
        <f t="shared" si="3"/>
      </c>
      <c r="N37" s="6">
        <f t="shared" si="4"/>
      </c>
      <c r="O37" s="70"/>
      <c r="P37" s="167">
        <f>IF(B37="dom","dom","")</f>
      </c>
      <c r="Q37" s="156">
        <f>IF(B37="sab","sab","")</f>
      </c>
      <c r="R37" s="146"/>
      <c r="S37" s="149"/>
      <c r="T37" s="152"/>
      <c r="U37" s="73"/>
      <c r="V37" s="73"/>
      <c r="W37" s="73"/>
      <c r="X37" s="73"/>
      <c r="Y37" s="73"/>
      <c r="Z37" s="73"/>
      <c r="AA37" s="73"/>
    </row>
    <row r="38" spans="1:27" ht="13.5" customHeight="1" thickBot="1">
      <c r="A38" s="430" t="s">
        <v>8</v>
      </c>
      <c r="B38" s="431"/>
      <c r="C38" s="9">
        <f>SUM(C7:C37)</f>
        <v>6.75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67"/>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67"/>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9"/>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70"/>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70"/>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70"/>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70"/>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70"/>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70"/>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70"/>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70"/>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70"/>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70"/>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70"/>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70"/>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70"/>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70"/>
      <c r="Q54" s="137"/>
      <c r="R54" s="147"/>
      <c r="S54" s="150"/>
      <c r="T54" s="153"/>
      <c r="U54" s="73"/>
      <c r="V54" s="73"/>
      <c r="W54" s="73"/>
      <c r="X54" s="73"/>
      <c r="Y54" s="73"/>
      <c r="Z54" s="73"/>
      <c r="AA54" s="73"/>
    </row>
  </sheetData>
  <sheetProtection password="C2DA" sheet="1" objects="1" scenarios="1" selectLockedCells="1"/>
  <mergeCells count="30">
    <mergeCell ref="T1:T2"/>
    <mergeCell ref="P1:P2"/>
    <mergeCell ref="Q1:Q2"/>
    <mergeCell ref="R1:R2"/>
    <mergeCell ref="S1:S2"/>
    <mergeCell ref="O38:O39"/>
    <mergeCell ref="A39:L39"/>
    <mergeCell ref="O3:O6"/>
    <mergeCell ref="K3:K5"/>
    <mergeCell ref="M39:N39"/>
    <mergeCell ref="A3:B6"/>
    <mergeCell ref="A38:B38"/>
    <mergeCell ref="G4:H4"/>
    <mergeCell ref="M4:M5"/>
    <mergeCell ref="L4:L5"/>
    <mergeCell ref="N4:N5"/>
    <mergeCell ref="J3:J5"/>
    <mergeCell ref="D3:I3"/>
    <mergeCell ref="L3:N3"/>
    <mergeCell ref="F4:F5"/>
    <mergeCell ref="I4:I5"/>
    <mergeCell ref="D4:E4"/>
    <mergeCell ref="K1:M1"/>
    <mergeCell ref="G1:J1"/>
    <mergeCell ref="G2:J2"/>
    <mergeCell ref="K2:M2"/>
    <mergeCell ref="A1:B2"/>
    <mergeCell ref="C1:F1"/>
    <mergeCell ref="C2:F2"/>
    <mergeCell ref="C3:C5"/>
  </mergeCells>
  <conditionalFormatting sqref="A9 A16 A23 A37 A11:A12 A18:A19 A25:A26 A32:A33">
    <cfRule type="expression" priority="1" dxfId="1" stopIfTrue="1">
      <formula>IF(A9,P9)="dom"</formula>
    </cfRule>
  </conditionalFormatting>
  <conditionalFormatting sqref="B9 B16 B23 B37 B11:B12 B18:B19 B25:B26 B32:B33">
    <cfRule type="expression" priority="2" dxfId="2" stopIfTrue="1">
      <formula>IF(A9,P9)="dom"</formula>
    </cfRule>
  </conditionalFormatting>
  <conditionalFormatting sqref="P4">
    <cfRule type="expression" priority="3" dxfId="1" stopIfTrue="1">
      <formula>IF(N4,AC4)="dom"</formula>
    </cfRule>
  </conditionalFormatting>
  <conditionalFormatting sqref="D9 D16 D23 D37 D11:D12 D18:D19 D25:D26 D32:D33">
    <cfRule type="expression" priority="4" dxfId="1" stopIfTrue="1">
      <formula>IF(A9,P9)="dom"</formula>
    </cfRule>
  </conditionalFormatting>
  <conditionalFormatting sqref="E9 E16 E23 E37 E11:E12 E18:E19 E25:E26 E32:E33">
    <cfRule type="expression" priority="5" dxfId="1" stopIfTrue="1">
      <formula>IF(A9,P9)="dom"</formula>
    </cfRule>
  </conditionalFormatting>
  <conditionalFormatting sqref="G9 G16 G23 G37 G11:G12 G18:G19 G25:G26 G32:G33">
    <cfRule type="expression" priority="6" dxfId="1" stopIfTrue="1">
      <formula>IF(A9,P9)="dom"</formula>
    </cfRule>
  </conditionalFormatting>
  <conditionalFormatting sqref="H9 H16 H23 H37 H11:H12 H18:H19 H25:H26 H32:H33">
    <cfRule type="expression" priority="7" dxfId="1" stopIfTrue="1">
      <formula>IF(A9,P9)="dom"</formula>
    </cfRule>
  </conditionalFormatting>
  <conditionalFormatting sqref="J9 J16 J23 J37 J11:J12 J18:J19 J25:J26 J32:J33">
    <cfRule type="expression" priority="8" dxfId="1" stopIfTrue="1">
      <formula>IF(A9,P9)="dom"</formula>
    </cfRule>
  </conditionalFormatting>
  <conditionalFormatting sqref="K9 K16 K23 K37 K11:K12 K18:K19 K25:K26 K32:K33">
    <cfRule type="expression" priority="9" dxfId="1" stopIfTrue="1">
      <formula>IF(A9,P9)="dom"</formula>
    </cfRule>
  </conditionalFormatting>
  <conditionalFormatting sqref="F9 F16 F23 F37 F11:F12 F18:F19 F25:F26 F32:F33">
    <cfRule type="expression" priority="10" dxfId="1" stopIfTrue="1">
      <formula>IF(A9,P9)="dom"</formula>
    </cfRule>
  </conditionalFormatting>
  <conditionalFormatting sqref="I9 I16 I23 I37 I11:I12 I18:I19 I25:I26 I32:I33">
    <cfRule type="expression" priority="11" dxfId="1" stopIfTrue="1">
      <formula>IF(A9,P9)="dom"</formula>
    </cfRule>
  </conditionalFormatting>
  <conditionalFormatting sqref="L9 L16 L23 L37 L11:L12 L18:L19 L25:L26 L32:L33">
    <cfRule type="expression" priority="12" dxfId="1" stopIfTrue="1">
      <formula>IF(A9,P9)="dom"</formula>
    </cfRule>
  </conditionalFormatting>
  <conditionalFormatting sqref="M9 M16 M23 M37 M11:M12 M18:M19 M25:M26 M32:M33">
    <cfRule type="expression" priority="13" dxfId="1" stopIfTrue="1">
      <formula>IF(A9,P9)="dom"</formula>
    </cfRule>
  </conditionalFormatting>
  <conditionalFormatting sqref="O9 O16 O23 O37 O11:O12 O18:O19 O25:O26 O32:O33">
    <cfRule type="expression" priority="14" dxfId="1" stopIfTrue="1">
      <formula>IF(A9,P9)="dom"</formula>
    </cfRule>
  </conditionalFormatting>
  <conditionalFormatting sqref="A10 A17 A24 A31">
    <cfRule type="expression" priority="15" dxfId="1" stopIfTrue="1">
      <formula>IF(A10,Q10)="dom"</formula>
    </cfRule>
  </conditionalFormatting>
  <conditionalFormatting sqref="B10 B17 B24 B31">
    <cfRule type="expression" priority="16" dxfId="2" stopIfTrue="1">
      <formula>IF(A10,Q10)="dom"</formula>
    </cfRule>
  </conditionalFormatting>
  <conditionalFormatting sqref="D10 D17 D24 D31">
    <cfRule type="expression" priority="17" dxfId="1" stopIfTrue="1">
      <formula>IF(A10,Q10)="dom"</formula>
    </cfRule>
  </conditionalFormatting>
  <conditionalFormatting sqref="E10 E17 E24 E31">
    <cfRule type="expression" priority="18" dxfId="1" stopIfTrue="1">
      <formula>IF(A10,Q10)="dom"</formula>
    </cfRule>
  </conditionalFormatting>
  <conditionalFormatting sqref="G10 G17 G24 G31">
    <cfRule type="expression" priority="19" dxfId="1" stopIfTrue="1">
      <formula>IF(A10,Q10)="dom"</formula>
    </cfRule>
  </conditionalFormatting>
  <conditionalFormatting sqref="H10 H17 H24 H31">
    <cfRule type="expression" priority="20" dxfId="1" stopIfTrue="1">
      <formula>IF(A10,Q10)="dom"</formula>
    </cfRule>
  </conditionalFormatting>
  <conditionalFormatting sqref="J10 J17 J24 J31">
    <cfRule type="expression" priority="21" dxfId="1" stopIfTrue="1">
      <formula>IF(A10,Q10)="dom"</formula>
    </cfRule>
  </conditionalFormatting>
  <conditionalFormatting sqref="K10 K17 K24 K31">
    <cfRule type="expression" priority="22" dxfId="1" stopIfTrue="1">
      <formula>IF(A10,Q10)="dom"</formula>
    </cfRule>
  </conditionalFormatting>
  <conditionalFormatting sqref="F10 F17 F24 F31">
    <cfRule type="expression" priority="23" dxfId="1" stopIfTrue="1">
      <formula>IF(A10,Q10)="dom"</formula>
    </cfRule>
  </conditionalFormatting>
  <conditionalFormatting sqref="I10 I17 I24 I31">
    <cfRule type="expression" priority="24" dxfId="1" stopIfTrue="1">
      <formula>IF(A10,Q10)="dom"</formula>
    </cfRule>
  </conditionalFormatting>
  <conditionalFormatting sqref="L10 L17 L24 L31">
    <cfRule type="expression" priority="25" dxfId="1" stopIfTrue="1">
      <formula>IF(A10,Q10)="dom"</formula>
    </cfRule>
  </conditionalFormatting>
  <conditionalFormatting sqref="M10 M17 M24 M31">
    <cfRule type="expression" priority="26" dxfId="1" stopIfTrue="1">
      <formula>IF(A10,Q10)="dom"</formula>
    </cfRule>
  </conditionalFormatting>
  <conditionalFormatting sqref="O10 O17 O24 O31">
    <cfRule type="expression" priority="27" dxfId="1" stopIfTrue="1">
      <formula>IF(A10,Q10)="dom"</formula>
    </cfRule>
  </conditionalFormatting>
  <conditionalFormatting sqref="A8 A15 A22 A29 A36">
    <cfRule type="expression" priority="28" dxfId="1" stopIfTrue="1">
      <formula>IF(A8,R8)="dom"</formula>
    </cfRule>
  </conditionalFormatting>
  <conditionalFormatting sqref="B8 B15 B22 B29 B36">
    <cfRule type="expression" priority="29" dxfId="2" stopIfTrue="1">
      <formula>IF(A8,R8)="dom"</formula>
    </cfRule>
  </conditionalFormatting>
  <conditionalFormatting sqref="D8 D15 D22 D29 D36">
    <cfRule type="expression" priority="30" dxfId="1" stopIfTrue="1">
      <formula>IF(A8,R8)="dom"</formula>
    </cfRule>
  </conditionalFormatting>
  <conditionalFormatting sqref="E8 E15 E22 E29 E36">
    <cfRule type="expression" priority="31" dxfId="1" stopIfTrue="1">
      <formula>IF(A8,R8)="dom"</formula>
    </cfRule>
  </conditionalFormatting>
  <conditionalFormatting sqref="G8 G15 G22 G29 G36">
    <cfRule type="expression" priority="32" dxfId="1" stopIfTrue="1">
      <formula>IF(A8,R8)="dom"</formula>
    </cfRule>
  </conditionalFormatting>
  <conditionalFormatting sqref="H8 H15 H22 H29 H36">
    <cfRule type="expression" priority="33" dxfId="1" stopIfTrue="1">
      <formula>IF(A8,R8)="dom"</formula>
    </cfRule>
  </conditionalFormatting>
  <conditionalFormatting sqref="J8 J15 J22 J29 J36">
    <cfRule type="expression" priority="34" dxfId="1" stopIfTrue="1">
      <formula>IF(A8,R8)="dom"</formula>
    </cfRule>
  </conditionalFormatting>
  <conditionalFormatting sqref="K8 K15 K22 K29 K36">
    <cfRule type="expression" priority="35" dxfId="1" stopIfTrue="1">
      <formula>IF(A8,R8)="dom"</formula>
    </cfRule>
  </conditionalFormatting>
  <conditionalFormatting sqref="F8 F15 F22 F29 F36">
    <cfRule type="expression" priority="36" dxfId="1" stopIfTrue="1">
      <formula>IF(A8,R8)="dom"</formula>
    </cfRule>
  </conditionalFormatting>
  <conditionalFormatting sqref="I8 I15 I22 I29 I36">
    <cfRule type="expression" priority="37" dxfId="1" stopIfTrue="1">
      <formula>IF(A8,R8)="dom"</formula>
    </cfRule>
  </conditionalFormatting>
  <conditionalFormatting sqref="L8 L15 L22 L29 L36">
    <cfRule type="expression" priority="38" dxfId="1" stopIfTrue="1">
      <formula>IF(A8,R8)="dom"</formula>
    </cfRule>
  </conditionalFormatting>
  <conditionalFormatting sqref="M8 M15 M22 M29 M36">
    <cfRule type="expression" priority="39" dxfId="1" stopIfTrue="1">
      <formula>IF(A8,R8)="dom"</formula>
    </cfRule>
  </conditionalFormatting>
  <conditionalFormatting sqref="N19 N36:N37 N33 N26 N29 N22:N23 N15:N16 N8:N9 N12">
    <cfRule type="expression" priority="40" dxfId="1" stopIfTrue="1">
      <formula>IF(A8,R8)="dom"</formula>
    </cfRule>
  </conditionalFormatting>
  <conditionalFormatting sqref="O8 O15 O22 O29 O36">
    <cfRule type="expression" priority="41" dxfId="1" stopIfTrue="1">
      <formula>IF(A8,R8)="dom"</formula>
    </cfRule>
  </conditionalFormatting>
  <conditionalFormatting sqref="A7 A14 A21 A28 A35">
    <cfRule type="expression" priority="42" dxfId="1" stopIfTrue="1">
      <formula>IF(A7,S7)="dom"</formula>
    </cfRule>
  </conditionalFormatting>
  <conditionalFormatting sqref="B7 B14 B21 B28 B35">
    <cfRule type="expression" priority="43" dxfId="2" stopIfTrue="1">
      <formula>IF(A7,S7)="dom"</formula>
    </cfRule>
  </conditionalFormatting>
  <conditionalFormatting sqref="C21 C23 C9 C16 C7 C37 C14 C28 C12 C19 C26 C33 C35">
    <cfRule type="expression" priority="44" dxfId="1" stopIfTrue="1">
      <formula>IF(A7,S7)="dom"</formula>
    </cfRule>
  </conditionalFormatting>
  <conditionalFormatting sqref="D7 D14 D21 D28 D35">
    <cfRule type="expression" priority="45" dxfId="1" stopIfTrue="1">
      <formula>IF(A7,S7)="dom"</formula>
    </cfRule>
  </conditionalFormatting>
  <conditionalFormatting sqref="E7 E14 E21 E28 E35">
    <cfRule type="expression" priority="46" dxfId="1" stopIfTrue="1">
      <formula>IF(A7,S7)="dom"</formula>
    </cfRule>
  </conditionalFormatting>
  <conditionalFormatting sqref="G7 G14 G21 G28 G35">
    <cfRule type="expression" priority="47" dxfId="1" stopIfTrue="1">
      <formula>IF(A7,S7)="dom"</formula>
    </cfRule>
  </conditionalFormatting>
  <conditionalFormatting sqref="H7 H14 H21 H28 H35">
    <cfRule type="expression" priority="48" dxfId="1" stopIfTrue="1">
      <formula>IF(A7,S7)="dom"</formula>
    </cfRule>
  </conditionalFormatting>
  <conditionalFormatting sqref="J7 J14 J21 J28 J35">
    <cfRule type="expression" priority="49" dxfId="1" stopIfTrue="1">
      <formula>IF(A7,S7)="dom"</formula>
    </cfRule>
  </conditionalFormatting>
  <conditionalFormatting sqref="K7 K14 K21 K28 K35">
    <cfRule type="expression" priority="50" dxfId="1" stopIfTrue="1">
      <formula>IF(A7,S7)="dom"</formula>
    </cfRule>
  </conditionalFormatting>
  <conditionalFormatting sqref="F7 F14 F21 F28 F35">
    <cfRule type="expression" priority="51" dxfId="1" stopIfTrue="1">
      <formula>IF(A7,S7)="dom"</formula>
    </cfRule>
  </conditionalFormatting>
  <conditionalFormatting sqref="I7 I14 I21 I28 I35">
    <cfRule type="expression" priority="52" dxfId="1" stopIfTrue="1">
      <formula>IF(A7,S7)="dom"</formula>
    </cfRule>
  </conditionalFormatting>
  <conditionalFormatting sqref="L7 L14 L21 L28 L35">
    <cfRule type="expression" priority="53" dxfId="1" stopIfTrue="1">
      <formula>IF(A7,S7)="dom"</formula>
    </cfRule>
  </conditionalFormatting>
  <conditionalFormatting sqref="M7 M14 M21 M28 M35">
    <cfRule type="expression" priority="54" dxfId="1" stopIfTrue="1">
      <formula>IF(A7,S7)="dom"</formula>
    </cfRule>
  </conditionalFormatting>
  <conditionalFormatting sqref="N7">
    <cfRule type="expression" priority="55" dxfId="1" stopIfTrue="1">
      <formula>IF(A7,S7)="dom"</formula>
    </cfRule>
  </conditionalFormatting>
  <conditionalFormatting sqref="O7 O14 O21 O28 O35">
    <cfRule type="expression" priority="56" dxfId="1" stopIfTrue="1">
      <formula>IF(A7,S7)="dom"</formula>
    </cfRule>
  </conditionalFormatting>
  <conditionalFormatting sqref="A13 A20 A27 A34">
    <cfRule type="expression" priority="57" dxfId="1" stopIfTrue="1">
      <formula>IF(A13,T13)="dom"</formula>
    </cfRule>
  </conditionalFormatting>
  <conditionalFormatting sqref="B13 B20 B27 B34">
    <cfRule type="expression" priority="58" dxfId="2" stopIfTrue="1">
      <formula>IF(A13,T13)="dom"</formula>
    </cfRule>
  </conditionalFormatting>
  <conditionalFormatting sqref="D13 D20 D27 D34">
    <cfRule type="expression" priority="59" dxfId="1" stopIfTrue="1">
      <formula>IF(A13,T13)="dom"</formula>
    </cfRule>
  </conditionalFormatting>
  <conditionalFormatting sqref="E13 E20 E27 E34">
    <cfRule type="expression" priority="60" dxfId="1" stopIfTrue="1">
      <formula>IF(A13,T13)="dom"</formula>
    </cfRule>
  </conditionalFormatting>
  <conditionalFormatting sqref="G13 G20 G27 G34">
    <cfRule type="expression" priority="61" dxfId="1" stopIfTrue="1">
      <formula>IF(A13,T13)="dom"</formula>
    </cfRule>
  </conditionalFormatting>
  <conditionalFormatting sqref="H13 H20 H27 H34">
    <cfRule type="expression" priority="62" dxfId="1" stopIfTrue="1">
      <formula>IF(A13,T13)="dom"</formula>
    </cfRule>
  </conditionalFormatting>
  <conditionalFormatting sqref="J13 J20 J27 J34">
    <cfRule type="expression" priority="63" dxfId="1" stopIfTrue="1">
      <formula>IF(A13,T13)="dom"</formula>
    </cfRule>
  </conditionalFormatting>
  <conditionalFormatting sqref="K13 K20 K27 K34">
    <cfRule type="expression" priority="64" dxfId="1" stopIfTrue="1">
      <formula>IF(A13,T13)="dom"</formula>
    </cfRule>
  </conditionalFormatting>
  <conditionalFormatting sqref="F13 F20 F27 F34">
    <cfRule type="expression" priority="65" dxfId="1" stopIfTrue="1">
      <formula>IF(A13,T13)="dom"</formula>
    </cfRule>
  </conditionalFormatting>
  <conditionalFormatting sqref="I13 I20 I27 I34">
    <cfRule type="expression" priority="66" dxfId="1" stopIfTrue="1">
      <formula>IF(A13,T13)="dom"</formula>
    </cfRule>
  </conditionalFormatting>
  <conditionalFormatting sqref="L13 L20 L27 L34">
    <cfRule type="expression" priority="67" dxfId="1" stopIfTrue="1">
      <formula>IF(A13,T13)="dom"</formula>
    </cfRule>
  </conditionalFormatting>
  <conditionalFormatting sqref="M13 M20 M27 M34">
    <cfRule type="expression" priority="68" dxfId="1" stopIfTrue="1">
      <formula>IF(A13,T13)="dom"</formula>
    </cfRule>
  </conditionalFormatting>
  <conditionalFormatting sqref="O13 O20 O27 O34">
    <cfRule type="expression" priority="69" dxfId="1" stopIfTrue="1">
      <formula>IF(A13,T13)="dom"</formula>
    </cfRule>
  </conditionalFormatting>
  <conditionalFormatting sqref="F4:F5">
    <cfRule type="cellIs" priority="70" dxfId="3" operator="equal" stopIfTrue="1">
      <formula>"SEI A DEBITO"</formula>
    </cfRule>
  </conditionalFormatting>
  <conditionalFormatting sqref="D4:E4">
    <cfRule type="cellIs" priority="71" dxfId="5" operator="equal" stopIfTrue="1">
      <formula>"SEI A DEBITO"</formula>
    </cfRule>
  </conditionalFormatting>
  <conditionalFormatting sqref="N13 N20 N27 N34">
    <cfRule type="expression" priority="72" dxfId="1" stopIfTrue="1">
      <formula>IF(A13,T13)="dom"</formula>
    </cfRule>
  </conditionalFormatting>
  <conditionalFormatting sqref="N14 N21 N28 N35">
    <cfRule type="expression" priority="73" dxfId="1" stopIfTrue="1">
      <formula>IF(A14,S14)="dom"</formula>
    </cfRule>
  </conditionalFormatting>
  <conditionalFormatting sqref="N10 N17 N24 N31">
    <cfRule type="expression" priority="74" dxfId="1" stopIfTrue="1">
      <formula>IF(A10,Q10)="dom"</formula>
    </cfRule>
  </conditionalFormatting>
  <conditionalFormatting sqref="N11 N18 N25 N32">
    <cfRule type="expression" priority="75" dxfId="1" stopIfTrue="1">
      <formula>IF(A11,P11)="dom"</formula>
    </cfRule>
  </conditionalFormatting>
  <conditionalFormatting sqref="C11 C18 C25 C32">
    <cfRule type="expression" priority="76" dxfId="1" stopIfTrue="1">
      <formula>IF(A11,P11)="dom"</formula>
    </cfRule>
  </conditionalFormatting>
  <conditionalFormatting sqref="C10 C17 C24 C31">
    <cfRule type="expression" priority="77" dxfId="1" stopIfTrue="1">
      <formula>IF(A10,Q10)="dom"</formula>
    </cfRule>
  </conditionalFormatting>
  <conditionalFormatting sqref="C8 C15 C22 C29 C36">
    <cfRule type="expression" priority="78" dxfId="1" stopIfTrue="1">
      <formula>IF(A8,R8)="dom"</formula>
    </cfRule>
  </conditionalFormatting>
  <conditionalFormatting sqref="C13 C20 C27 C34">
    <cfRule type="expression" priority="79" dxfId="1" stopIfTrue="1">
      <formula>IF(A13,T13)="dom"</formula>
    </cfRule>
  </conditionalFormatting>
  <conditionalFormatting sqref="A30">
    <cfRule type="expression" priority="80" dxfId="6" stopIfTrue="1">
      <formula>IF(A30,R30)=2008</formula>
    </cfRule>
  </conditionalFormatting>
  <conditionalFormatting sqref="B30">
    <cfRule type="expression" priority="81" dxfId="7" stopIfTrue="1">
      <formula>IF(A30,R30)=2008</formula>
    </cfRule>
  </conditionalFormatting>
  <conditionalFormatting sqref="C30">
    <cfRule type="expression" priority="82" dxfId="1" stopIfTrue="1">
      <formula>IF(A30,R30)="dom"</formula>
    </cfRule>
    <cfRule type="expression" priority="83" dxfId="6" stopIfTrue="1">
      <formula>IF(A30,R30)=2008</formula>
    </cfRule>
  </conditionalFormatting>
  <conditionalFormatting sqref="D30">
    <cfRule type="expression" priority="84" dxfId="6" stopIfTrue="1">
      <formula>IF(A30,R30)=2008</formula>
    </cfRule>
  </conditionalFormatting>
  <conditionalFormatting sqref="E30">
    <cfRule type="expression" priority="85" dxfId="6" stopIfTrue="1">
      <formula>IF(A30,R30)=2008</formula>
    </cfRule>
  </conditionalFormatting>
  <conditionalFormatting sqref="F30">
    <cfRule type="expression" priority="86" dxfId="6" stopIfTrue="1">
      <formula>IF(A30,R30)=2008</formula>
    </cfRule>
  </conditionalFormatting>
  <conditionalFormatting sqref="G30">
    <cfRule type="expression" priority="87" dxfId="6" stopIfTrue="1">
      <formula>IF(A30,R30)=2008</formula>
    </cfRule>
  </conditionalFormatting>
  <conditionalFormatting sqref="H30">
    <cfRule type="expression" priority="88" dxfId="6" stopIfTrue="1">
      <formula>IF(A30,R30)=2008</formula>
    </cfRule>
  </conditionalFormatting>
  <conditionalFormatting sqref="I30">
    <cfRule type="expression" priority="89" dxfId="6" stopIfTrue="1">
      <formula>IF(A30,R30)=2008</formula>
    </cfRule>
  </conditionalFormatting>
  <conditionalFormatting sqref="J30">
    <cfRule type="expression" priority="90" dxfId="6" stopIfTrue="1">
      <formula>IF(A30,R30)=2008</formula>
    </cfRule>
  </conditionalFormatting>
  <conditionalFormatting sqref="K30">
    <cfRule type="expression" priority="91" dxfId="6" stopIfTrue="1">
      <formula>IF(A30,R30)=2008</formula>
    </cfRule>
  </conditionalFormatting>
  <conditionalFormatting sqref="L30">
    <cfRule type="expression" priority="92" dxfId="6" stopIfTrue="1">
      <formula>IF(A30,R30)=2008</formula>
    </cfRule>
  </conditionalFormatting>
  <conditionalFormatting sqref="M30">
    <cfRule type="expression" priority="93" dxfId="6" stopIfTrue="1">
      <formula>IF(A30,R30)=2008</formula>
    </cfRule>
  </conditionalFormatting>
  <conditionalFormatting sqref="N30">
    <cfRule type="expression" priority="94" dxfId="6" stopIfTrue="1">
      <formula>IF(A30,R30)=2008</formula>
    </cfRule>
  </conditionalFormatting>
  <conditionalFormatting sqref="O30">
    <cfRule type="expression" priority="95" dxfId="6" stopIfTrue="1">
      <formula>IF(A30,R30)=2008</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codeName="Foglio5">
    <tabColor indexed="17"/>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6" hidden="1" customWidth="1"/>
    <col min="17" max="17" width="4.7109375" style="145" hidden="1" customWidth="1"/>
    <col min="18" max="18" width="4.7109375" style="148" hidden="1" customWidth="1"/>
    <col min="19" max="19" width="4.7109375" style="151" hidden="1" customWidth="1"/>
    <col min="20" max="20" width="4.7109375" style="282"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8">
        <v>2006</v>
      </c>
      <c r="Q1" s="440">
        <v>2007</v>
      </c>
      <c r="R1" s="441">
        <v>2008</v>
      </c>
      <c r="S1" s="442">
        <v>2009</v>
      </c>
      <c r="T1" s="447">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40</v>
      </c>
      <c r="P2" s="448"/>
      <c r="Q2" s="440"/>
      <c r="R2" s="441"/>
      <c r="S2" s="442"/>
      <c r="T2" s="447"/>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63"/>
      <c r="Q3" s="144"/>
      <c r="R3" s="146"/>
      <c r="S3" s="149"/>
      <c r="T3" s="279"/>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63"/>
      <c r="Q4" s="144"/>
      <c r="R4" s="146"/>
      <c r="S4" s="149"/>
      <c r="T4" s="279"/>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63"/>
      <c r="Q5" s="144"/>
      <c r="R5" s="146"/>
      <c r="S5" s="149"/>
      <c r="T5" s="279"/>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63"/>
      <c r="Q6" s="144"/>
      <c r="R6" s="146"/>
      <c r="S6" s="149"/>
      <c r="T6" s="279"/>
      <c r="U6" s="73"/>
      <c r="V6" s="73"/>
      <c r="W6" s="73"/>
      <c r="X6" s="73"/>
      <c r="Y6" s="73"/>
      <c r="Z6" s="73"/>
      <c r="AA6" s="73"/>
    </row>
    <row r="7" spans="1:27" ht="13.5" customHeight="1">
      <c r="A7" s="20">
        <v>1</v>
      </c>
      <c r="B7" s="21" t="str">
        <f>IF($N$2=2006,C!W3,IF($N$2=2007,C!X3,IF($N$2=2008,C!Y3,IF($N$2=2009,C!Z3,IF($N$2=2010,C!AA3,"")))))</f>
        <v>sab</v>
      </c>
      <c r="C7" s="308">
        <f>IF(B7="lun",MENU!$N$26,IF(B7="mar",MENU!$O$26,IF(B7="mer",MENU!$P$26,IF(B7="gio",MENU!$Q$26,IF(B7="ven",MENU!$R$26,IF(B7="sab",MENU!$S$26,IF(B7="dom",MENU!$T$26)))))))</f>
        <v>0.25</v>
      </c>
      <c r="D7" s="65"/>
      <c r="E7" s="65"/>
      <c r="F7" s="48" t="str">
        <f>IF(OR(C7="==",D7=""),"0.00",IF(E7=0,0,E7-D7))</f>
        <v>0.00</v>
      </c>
      <c r="G7" s="65"/>
      <c r="H7" s="65"/>
      <c r="I7" s="48" t="str">
        <f>IF(OR(C7="==",G7=""),"0.00",IF(H7=0,0,H7-G7))</f>
        <v>0.00</v>
      </c>
      <c r="J7" s="65"/>
      <c r="K7" s="65"/>
      <c r="L7" s="48">
        <f>IF(C7="==","0.00",IF(J7=0,F7+I7+K7,F7+I7+K7-J7))</f>
        <v>0</v>
      </c>
      <c r="M7" s="6">
        <f>IF(C7="==","==",IF(C7&lt;L7,L7-C7,""))</f>
      </c>
      <c r="N7" s="6">
        <f>IF(L7=0,"",IF(C7&gt;L7,C7-L7,"=="))</f>
      </c>
      <c r="O7" s="76"/>
      <c r="P7" s="163" t="str">
        <f>IF(B7="sab","sab","")</f>
        <v>sab</v>
      </c>
      <c r="Q7" s="271">
        <f>IF(B7="dom","dom","")</f>
      </c>
      <c r="R7" s="146"/>
      <c r="S7" s="149"/>
      <c r="T7" s="279"/>
      <c r="U7" s="73"/>
      <c r="V7" s="73"/>
      <c r="W7" s="73"/>
      <c r="X7" s="73"/>
      <c r="Y7" s="73"/>
      <c r="Z7" s="73"/>
      <c r="AA7" s="73"/>
    </row>
    <row r="8" spans="1:27" ht="13.5" customHeight="1">
      <c r="A8" s="14">
        <v>2</v>
      </c>
      <c r="B8" s="16" t="str">
        <f>IF($N$2=2006,C!W4,IF($N$2=2007,C!X4,IF($N$2=2008,C!Y4,IF($N$2=2009,C!Z4,IF($N$2=2010,C!AA4,"")))))</f>
        <v>dom</v>
      </c>
      <c r="C8" s="306">
        <f>IF(B8="lun",MENU!$N$26,IF(B8="mar",MENU!$O$26,IF(B8="mer",MENU!$P$26,IF(B8="gio",MENU!$Q$26,IF(B8="ven",MENU!$R$26,IF(B8="sab",MENU!$S$26,IF(B8="dom",MENU!$T$26)))))))</f>
        <v>0</v>
      </c>
      <c r="D8" s="65"/>
      <c r="E8" s="65"/>
      <c r="F8" s="48" t="str">
        <f aca="true" t="shared" si="0" ref="F8:F36">IF(OR(C8="==",D8=""),"0.00",IF(E8=0,0,E8-D8))</f>
        <v>0.00</v>
      </c>
      <c r="G8" s="65"/>
      <c r="H8" s="65"/>
      <c r="I8" s="48" t="str">
        <f aca="true" t="shared" si="1" ref="I8:I36">IF(OR(C8="==",G8=""),"0.00",IF(H8=0,0,H8-G8))</f>
        <v>0.00</v>
      </c>
      <c r="J8" s="65"/>
      <c r="K8" s="65"/>
      <c r="L8" s="48">
        <f aca="true" t="shared" si="2" ref="L8:L36">IF(C8="==","0.00",IF(J8=0,F8+I8+K8,F8+I8+K8-J8))</f>
        <v>0</v>
      </c>
      <c r="M8" s="6">
        <f aca="true" t="shared" si="3" ref="M8:M36">IF(C8="==","==",IF(C8&lt;L8,L8-C8,""))</f>
      </c>
      <c r="N8" s="6">
        <f>IF(L8=0,"",IF(C8&gt;L8,C8-L8,"=="))</f>
      </c>
      <c r="O8" s="76"/>
      <c r="P8" s="163" t="str">
        <f>IF(B8="dom","dom","")</f>
        <v>dom</v>
      </c>
      <c r="Q8" s="144"/>
      <c r="R8" s="146"/>
      <c r="S8" s="149"/>
      <c r="T8" s="279"/>
      <c r="U8" s="73"/>
      <c r="V8" s="73"/>
      <c r="W8" s="73"/>
      <c r="X8" s="73"/>
      <c r="Y8" s="73"/>
      <c r="Z8" s="73"/>
      <c r="AA8" s="73"/>
    </row>
    <row r="9" spans="1:27" ht="13.5" customHeight="1">
      <c r="A9" s="14">
        <v>3</v>
      </c>
      <c r="B9" s="16" t="str">
        <f>IF($N$2=2006,C!W5,IF($N$2=2007,C!X5,IF($N$2=2008,C!Y5,IF($N$2=2009,C!Z5,IF($N$2=2010,C!AA5,"")))))</f>
        <v>lun</v>
      </c>
      <c r="C9" s="306">
        <f>IF(B9="lun",MENU!$N$26,IF(B9="mar",MENU!$O$26,IF(B9="mer",MENU!$P$26,IF(B9="gio",MENU!$Q$26,IF(B9="ven",MENU!$R$26,IF(B9="sab",MENU!$S$26,IF(B9="dom",MENU!$T$26)))))))</f>
        <v>0.25</v>
      </c>
      <c r="D9" s="65"/>
      <c r="E9" s="65"/>
      <c r="F9" s="48" t="str">
        <f t="shared" si="0"/>
        <v>0.00</v>
      </c>
      <c r="G9" s="65"/>
      <c r="H9" s="65"/>
      <c r="I9" s="48" t="str">
        <f t="shared" si="1"/>
        <v>0.00</v>
      </c>
      <c r="J9" s="65"/>
      <c r="K9" s="65"/>
      <c r="L9" s="48">
        <f t="shared" si="2"/>
        <v>0</v>
      </c>
      <c r="M9" s="6">
        <f t="shared" si="3"/>
      </c>
      <c r="N9" s="6">
        <f aca="true" t="shared" si="4" ref="N9:N37">IF(L9=0,"",IF(C9&gt;L9,C9-L9,"=="))</f>
      </c>
      <c r="O9" s="76"/>
      <c r="P9" s="163">
        <f>IF(B9="dom","dom","")</f>
      </c>
      <c r="Q9" s="144"/>
      <c r="R9" s="146"/>
      <c r="S9" s="149"/>
      <c r="T9" s="280">
        <f>IF(B9="sab","sab","")</f>
      </c>
      <c r="U9" s="73"/>
      <c r="V9" s="73"/>
      <c r="W9" s="73"/>
      <c r="X9" s="73"/>
      <c r="Y9" s="73"/>
      <c r="Z9" s="73"/>
      <c r="AA9" s="73"/>
    </row>
    <row r="10" spans="1:27" ht="13.5" customHeight="1">
      <c r="A10" s="14">
        <v>4</v>
      </c>
      <c r="B10" s="16" t="str">
        <f>IF($N$2=2006,C!W6,IF($N$2=2007,C!X6,IF($N$2=2008,C!Y6,IF($N$2=2009,C!Z6,IF($N$2=2010,C!AA6,"")))))</f>
        <v>mar</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76">
        <f>IF(N2=2010,"Pasqua","")</f>
      </c>
      <c r="P10" s="163"/>
      <c r="Q10" s="144"/>
      <c r="R10" s="146"/>
      <c r="S10" s="271">
        <f>IF(B10="sab","sab","")</f>
      </c>
      <c r="T10" s="280">
        <f>IF(B10="dom","dom","")</f>
      </c>
      <c r="U10" s="278"/>
      <c r="V10" s="73"/>
      <c r="W10" s="73"/>
      <c r="X10" s="73"/>
      <c r="Y10" s="73"/>
      <c r="Z10" s="73"/>
      <c r="AA10" s="73"/>
    </row>
    <row r="11" spans="1:27" ht="13.5" customHeight="1">
      <c r="A11" s="14">
        <v>5</v>
      </c>
      <c r="B11" s="16" t="str">
        <f>IF($N$2=2006,C!W7,IF($N$2=2007,C!X7,IF($N$2=2008,C!Y7,IF($N$2=2009,C!Z7,IF($N$2=2010,C!AA7,"")))))</f>
        <v>mer</v>
      </c>
      <c r="C11" s="306">
        <f>IF(T11=2010,0,IF(B11="lun",MENU!$N$26,IF(B11="mar",MENU!$O$26,IF(B11="mer",MENU!$P$26,IF(B11="gio",MENU!$Q$26,IF(B11="ven",MENU!$R$26,IF(B11="sab",MENU!$S$26,IF(B11="dom",MENU!$T$26))))))))</f>
        <v>0.25</v>
      </c>
      <c r="D11" s="65"/>
      <c r="E11" s="65"/>
      <c r="F11" s="48" t="str">
        <f t="shared" si="0"/>
        <v>0.00</v>
      </c>
      <c r="G11" s="65"/>
      <c r="H11" s="65"/>
      <c r="I11" s="48" t="str">
        <f t="shared" si="1"/>
        <v>0.00</v>
      </c>
      <c r="J11" s="65"/>
      <c r="K11" s="65"/>
      <c r="L11" s="48">
        <f t="shared" si="2"/>
        <v>0</v>
      </c>
      <c r="M11" s="6">
        <f t="shared" si="3"/>
      </c>
      <c r="N11" s="6">
        <f t="shared" si="4"/>
      </c>
      <c r="O11" s="76">
        <f>IF(N2=2010,"Lunedi dell'Angelo","")</f>
      </c>
      <c r="P11" s="163"/>
      <c r="Q11" s="144"/>
      <c r="R11" s="271">
        <f>IF(B11="sab","sab","")</f>
      </c>
      <c r="S11" s="271">
        <f>IF(OR(B11="dom",$N$2=2009),"X","")</f>
      </c>
      <c r="T11" s="279">
        <f>IF(N2=2010,2010,"")</f>
      </c>
      <c r="U11" s="73"/>
      <c r="V11" s="73"/>
      <c r="W11" s="73"/>
      <c r="X11" s="73"/>
      <c r="Y11" s="73"/>
      <c r="Z11" s="73"/>
      <c r="AA11" s="73"/>
    </row>
    <row r="12" spans="1:27" ht="13.5" customHeight="1">
      <c r="A12" s="14">
        <v>6</v>
      </c>
      <c r="B12" s="16" t="str">
        <f>IF($N$2=2006,C!W8,IF($N$2=2007,C!X8,IF($N$2=2008,C!Y8,IF($N$2=2009,C!Z8,IF($N$2=2010,C!AA8,"")))))</f>
        <v>gio</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76"/>
      <c r="P12" s="163"/>
      <c r="Q12" s="144"/>
      <c r="R12" s="271">
        <f>IF(B12="dom","dom","")</f>
      </c>
      <c r="S12" s="149"/>
      <c r="T12" s="279"/>
      <c r="U12" s="73"/>
      <c r="V12" s="73"/>
      <c r="W12" s="73"/>
      <c r="X12" s="73"/>
      <c r="Y12" s="73"/>
      <c r="Z12" s="73"/>
      <c r="AA12" s="73"/>
    </row>
    <row r="13" spans="1:27" ht="13.5" customHeight="1">
      <c r="A13" s="14">
        <v>7</v>
      </c>
      <c r="B13" s="16" t="str">
        <f>IF($N$2=2006,C!W9,IF($N$2=2007,C!X9,IF($N$2=2008,C!Y9,IF($N$2=2009,C!Z9,IF($N$2=2010,C!AA9,"")))))</f>
        <v>ven</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76"/>
      <c r="P13" s="163">
        <f>IF(B13="dom","dom","")</f>
      </c>
      <c r="Q13" s="271">
        <f>IF(B13="sab","sab","")</f>
      </c>
      <c r="R13" s="146"/>
      <c r="S13" s="149"/>
      <c r="T13" s="279"/>
      <c r="U13" s="73"/>
      <c r="V13" s="73"/>
      <c r="W13" s="73"/>
      <c r="X13" s="73"/>
      <c r="Y13" s="73"/>
      <c r="Z13" s="73"/>
      <c r="AA13" s="73"/>
    </row>
    <row r="14" spans="1:27" ht="13.5" customHeight="1">
      <c r="A14" s="14">
        <v>8</v>
      </c>
      <c r="B14" s="16" t="str">
        <f>IF($N$2=2006,C!W10,IF($N$2=2007,C!X10,IF($N$2=2008,C!Y10,IF($N$2=2009,C!Z10,IF($N$2=2010,C!AA10,"")))))</f>
        <v>sab</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6">
        <f t="shared" si="4"/>
      </c>
      <c r="O14" s="76">
        <f>IF(N2=2007,"Pasqua","")</f>
      </c>
      <c r="P14" s="163" t="str">
        <f>IF(B14="sab","sab","")</f>
        <v>sab</v>
      </c>
      <c r="Q14" s="271">
        <f>IF(B14="dom","dom","")</f>
      </c>
      <c r="R14" s="146"/>
      <c r="S14" s="149"/>
      <c r="T14" s="279"/>
      <c r="U14" s="276"/>
      <c r="V14" s="73"/>
      <c r="W14" s="73"/>
      <c r="X14" s="73"/>
      <c r="Y14" s="73"/>
      <c r="Z14" s="73"/>
      <c r="AA14" s="73"/>
    </row>
    <row r="15" spans="1:27" ht="13.5" customHeight="1">
      <c r="A15" s="14">
        <v>9</v>
      </c>
      <c r="B15" s="16" t="str">
        <f>IF($N$2=2006,C!W11,IF($N$2=2007,C!X11,IF($N$2=2008,C!Y11,IF($N$2=2009,C!Z11,IF($N$2=2010,C!AA11,"")))))</f>
        <v>dom</v>
      </c>
      <c r="C15" s="306">
        <f>IF(Q15="X",0,IF(B15="lun",MENU!$N$26,IF(B15="mar",MENU!$O$26,IF(B15="mer",MENU!$P$26,IF(B15="gio",MENU!$Q$26,IF(B15="ven",MENU!$R$26,IF(B15="sab",MENU!$S$26,IF(B15="dom",MENU!$T$26))))))))</f>
        <v>0</v>
      </c>
      <c r="D15" s="65"/>
      <c r="E15" s="65"/>
      <c r="F15" s="48" t="str">
        <f t="shared" si="0"/>
        <v>0.00</v>
      </c>
      <c r="G15" s="65"/>
      <c r="H15" s="65"/>
      <c r="I15" s="48" t="str">
        <f t="shared" si="1"/>
        <v>0.00</v>
      </c>
      <c r="J15" s="65"/>
      <c r="K15" s="65"/>
      <c r="L15" s="48">
        <f t="shared" si="2"/>
        <v>0</v>
      </c>
      <c r="M15" s="6">
        <f t="shared" si="3"/>
      </c>
      <c r="N15" s="6">
        <f t="shared" si="4"/>
      </c>
      <c r="O15" s="76">
        <f>IF(N2=2007,"Lunedi dell'Angelo","")</f>
      </c>
      <c r="P15" s="163" t="str">
        <f>IF(B15="dom","X",IF(N2=2007,"X",""))</f>
        <v>X</v>
      </c>
      <c r="Q15" s="271">
        <f>IF(N2=2007,"X","")</f>
      </c>
      <c r="R15" s="146"/>
      <c r="S15" s="149"/>
      <c r="T15" s="279"/>
      <c r="U15" s="73"/>
      <c r="V15" s="73"/>
      <c r="W15" s="73"/>
      <c r="X15" s="73"/>
      <c r="Y15" s="73"/>
      <c r="Z15" s="73"/>
      <c r="AA15" s="73"/>
    </row>
    <row r="16" spans="1:27" ht="13.5" customHeight="1">
      <c r="A16" s="14">
        <v>10</v>
      </c>
      <c r="B16" s="16" t="str">
        <f>IF($N$2=2006,C!W12,IF($N$2=2007,C!X12,IF($N$2=2008,C!Y12,IF($N$2=2009,C!Z12,IF($N$2=2010,C!AA12,"")))))</f>
        <v>lun</v>
      </c>
      <c r="C16" s="306">
        <f>IF(B16="lun",MENU!$N$26,IF(B16="mar",MENU!$O$26,IF(B16="mer",MENU!$P$26,IF(B16="gio",MENU!$Q$26,IF(B16="ven",MENU!$R$26,IF(B16="sab",MENU!$S$26,IF(B16="dom",MENU!$T$26)))))))</f>
        <v>0.25</v>
      </c>
      <c r="D16" s="65"/>
      <c r="E16" s="65"/>
      <c r="F16" s="48" t="str">
        <f t="shared" si="0"/>
        <v>0.00</v>
      </c>
      <c r="G16" s="65"/>
      <c r="H16" s="65"/>
      <c r="I16" s="48" t="str">
        <f t="shared" si="1"/>
        <v>0.00</v>
      </c>
      <c r="J16" s="65"/>
      <c r="K16" s="65"/>
      <c r="L16" s="48">
        <f t="shared" si="2"/>
        <v>0</v>
      </c>
      <c r="M16" s="6">
        <f t="shared" si="3"/>
      </c>
      <c r="N16" s="6">
        <f t="shared" si="4"/>
      </c>
      <c r="O16" s="76"/>
      <c r="P16" s="163">
        <f>IF(B16="dom","dom","")</f>
      </c>
      <c r="Q16" s="144"/>
      <c r="R16" s="146"/>
      <c r="S16" s="149"/>
      <c r="T16" s="280">
        <f>IF(B16="sab","sab","")</f>
      </c>
      <c r="U16" s="73"/>
      <c r="V16" s="73"/>
      <c r="W16" s="73"/>
      <c r="X16" s="73"/>
      <c r="Y16" s="73"/>
      <c r="Z16" s="73"/>
      <c r="AA16" s="73"/>
    </row>
    <row r="17" spans="1:27" ht="13.5" customHeight="1">
      <c r="A17" s="14">
        <v>11</v>
      </c>
      <c r="B17" s="16" t="str">
        <f>IF($N$2=2006,C!W13,IF($N$2=2007,C!X13,IF($N$2=2008,C!Y13,IF($N$2=2009,C!Z13,IF($N$2=2010,C!AA13,"")))))</f>
        <v>mar</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76"/>
      <c r="P17" s="163"/>
      <c r="Q17" s="144"/>
      <c r="R17" s="146"/>
      <c r="S17" s="271">
        <f>IF(B17="sab","sab","")</f>
      </c>
      <c r="T17" s="280">
        <f>IF(B17="dom","dom","")</f>
      </c>
      <c r="U17" s="73"/>
      <c r="V17" s="73"/>
      <c r="W17" s="73"/>
      <c r="X17" s="73"/>
      <c r="Y17" s="73"/>
      <c r="Z17" s="73"/>
      <c r="AA17" s="73"/>
    </row>
    <row r="18" spans="1:27" ht="13.5" customHeight="1">
      <c r="A18" s="14">
        <v>12</v>
      </c>
      <c r="B18" s="16" t="str">
        <f>IF($N$2=2006,C!W14,IF($N$2=2007,C!X14,IF($N$2=2008,C!Y14,IF($N$2=2009,C!Z14,IF($N$2=2010,C!AA14,"")))))</f>
        <v>mer</v>
      </c>
      <c r="C18" s="306">
        <f>IF(B18="lun",MENU!$N$26,IF(B18="mar",MENU!$O$26,IF(B18="mer",MENU!$P$26,IF(B18="gio",MENU!$Q$26,IF(B18="ven",MENU!$R$26,IF(B18="sab",MENU!$S$26,IF(B18="dom",MENU!$T$26)))))))</f>
        <v>0.25</v>
      </c>
      <c r="D18" s="65"/>
      <c r="E18" s="65"/>
      <c r="F18" s="48" t="str">
        <f t="shared" si="0"/>
        <v>0.00</v>
      </c>
      <c r="G18" s="65"/>
      <c r="H18" s="65"/>
      <c r="I18" s="48" t="str">
        <f t="shared" si="1"/>
        <v>0.00</v>
      </c>
      <c r="J18" s="65"/>
      <c r="K18" s="65"/>
      <c r="L18" s="48">
        <f t="shared" si="2"/>
        <v>0</v>
      </c>
      <c r="M18" s="6">
        <f t="shared" si="3"/>
      </c>
      <c r="N18" s="6">
        <f t="shared" si="4"/>
      </c>
      <c r="O18" s="76">
        <f>IF(N2=2009,"Pasqua","")</f>
      </c>
      <c r="P18" s="163"/>
      <c r="Q18" s="144"/>
      <c r="R18" s="271">
        <f>IF(B18="sab","sab","")</f>
      </c>
      <c r="S18" s="271">
        <f>IF(B18="dom","dom","")</f>
      </c>
      <c r="T18" s="279"/>
      <c r="U18" s="277"/>
      <c r="V18" s="73"/>
      <c r="W18" s="73"/>
      <c r="X18" s="73"/>
      <c r="Y18" s="73"/>
      <c r="Z18" s="73"/>
      <c r="AA18" s="73"/>
    </row>
    <row r="19" spans="1:27" ht="13.5" customHeight="1">
      <c r="A19" s="14">
        <v>13</v>
      </c>
      <c r="B19" s="16" t="str">
        <f>IF($N$2=2006,C!W15,IF($N$2=2007,C!X15,IF($N$2=2008,C!Y15,IF($N$2=2009,C!Z15,IF($N$2=2010,C!AA15,"")))))</f>
        <v>gio</v>
      </c>
      <c r="C19" s="306">
        <f>IF(S19="X",0,IF(B19="lun",MENU!$N$26,IF(B19="mar",MENU!$O$26,IF(B19="mer",MENU!$P$26,IF(B19="gio",MENU!$Q$26,IF(B19="ven",MENU!$R$26,IF(B19="sab",MENU!$S$26,IF(B19="dom",MENU!$T$26))))))))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6">
        <f t="shared" si="4"/>
      </c>
      <c r="O19" s="76">
        <f>IF(N2=2009,"Lunedi dell'Angelo","")</f>
      </c>
      <c r="P19" s="163"/>
      <c r="Q19" s="144"/>
      <c r="R19" s="271">
        <f>IF(OR(B19="dom",$N$2=2008),"X","")</f>
      </c>
      <c r="S19" s="271">
        <f>IF(OR(B19="dom",$N$2=2009),"X","")</f>
      </c>
      <c r="T19" s="279"/>
      <c r="U19" s="73"/>
      <c r="V19" s="73"/>
      <c r="W19" s="73"/>
      <c r="X19" s="73"/>
      <c r="Y19" s="73"/>
      <c r="Z19" s="73"/>
      <c r="AA19" s="73"/>
    </row>
    <row r="20" spans="1:27" ht="13.5" customHeight="1">
      <c r="A20" s="14">
        <v>14</v>
      </c>
      <c r="B20" s="16" t="str">
        <f>IF($N$2=2006,C!W16,IF($N$2=2007,C!X16,IF($N$2=2008,C!Y16,IF($N$2=2009,C!Z16,IF($N$2=2010,C!AA16,"")))))</f>
        <v>ven</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76"/>
      <c r="P20" s="163">
        <f>IF(B20="dom","dom","")</f>
      </c>
      <c r="Q20" s="271">
        <f>IF(B20="sab","sab","")</f>
      </c>
      <c r="R20" s="146"/>
      <c r="S20" s="149"/>
      <c r="T20" s="279"/>
      <c r="U20" s="73"/>
      <c r="V20" s="73"/>
      <c r="W20" s="73"/>
      <c r="X20" s="73"/>
      <c r="Y20" s="73"/>
      <c r="Z20" s="73"/>
      <c r="AA20" s="73"/>
    </row>
    <row r="21" spans="1:27" ht="13.5" customHeight="1">
      <c r="A21" s="14">
        <v>15</v>
      </c>
      <c r="B21" s="16" t="str">
        <f>IF($N$2=2006,C!W17,IF($N$2=2007,C!X17,IF($N$2=2008,C!Y17,IF($N$2=2009,C!Z17,IF($N$2=2010,C!AA17,"")))))</f>
        <v>sab</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6">
        <f t="shared" si="4"/>
      </c>
      <c r="O21" s="76"/>
      <c r="P21" s="163" t="str">
        <f>IF(B21="sab","sab","")</f>
        <v>sab</v>
      </c>
      <c r="Q21" s="271">
        <f>IF(B21="dom","dom","")</f>
      </c>
      <c r="R21" s="146"/>
      <c r="S21" s="149"/>
      <c r="T21" s="279"/>
      <c r="U21" s="73"/>
      <c r="V21" s="73"/>
      <c r="W21" s="73"/>
      <c r="X21" s="73"/>
      <c r="Y21" s="73"/>
      <c r="Z21" s="73"/>
      <c r="AA21" s="73"/>
    </row>
    <row r="22" spans="1:27" ht="13.5" customHeight="1">
      <c r="A22" s="14">
        <v>16</v>
      </c>
      <c r="B22" s="16" t="str">
        <f>IF($N$2=2006,C!W18,IF($N$2=2007,C!X18,IF($N$2=2008,C!Y18,IF($N$2=2009,C!Z18,IF($N$2=2010,C!AA18,"")))))</f>
        <v>dom</v>
      </c>
      <c r="C22" s="306">
        <f>IF(B22="lun",MENU!$N$26,IF(B22="mar",MENU!$O$26,IF(B22="mer",MENU!$P$26,IF(B22="gio",MENU!$Q$26,IF(B22="ven",MENU!$R$26,IF(B22="sab",MENU!$S$26,IF(B22="dom",MENU!$T$26)))))))</f>
        <v>0</v>
      </c>
      <c r="D22" s="65"/>
      <c r="E22" s="65"/>
      <c r="F22" s="48" t="str">
        <f t="shared" si="0"/>
        <v>0.00</v>
      </c>
      <c r="G22" s="65"/>
      <c r="H22" s="65"/>
      <c r="I22" s="48" t="str">
        <f t="shared" si="1"/>
        <v>0.00</v>
      </c>
      <c r="J22" s="65"/>
      <c r="K22" s="65"/>
      <c r="L22" s="48">
        <f t="shared" si="2"/>
        <v>0</v>
      </c>
      <c r="M22" s="6">
        <f t="shared" si="3"/>
      </c>
      <c r="N22" s="6">
        <f t="shared" si="4"/>
      </c>
      <c r="O22" s="76" t="str">
        <f>IF(N2=2006,"Pasqua","")</f>
        <v>Pasqua</v>
      </c>
      <c r="P22" s="163" t="str">
        <f>IF(B22="dom","dom","")</f>
        <v>dom</v>
      </c>
      <c r="Q22" s="144"/>
      <c r="R22" s="146"/>
      <c r="S22" s="149"/>
      <c r="T22" s="279"/>
      <c r="U22" s="73"/>
      <c r="V22" s="73"/>
      <c r="W22" s="73"/>
      <c r="X22" s="73"/>
      <c r="Y22" s="73"/>
      <c r="Z22" s="73"/>
      <c r="AA22" s="73"/>
    </row>
    <row r="23" spans="1:27" ht="13.5" customHeight="1">
      <c r="A23" s="14">
        <v>17</v>
      </c>
      <c r="B23" s="16" t="str">
        <f>IF($N$2=2006,C!W19,IF($N$2=2007,C!X19,IF($N$2=2008,C!Y19,IF($N$2=2009,C!Z19,IF($N$2=2010,C!AA19,"")))))</f>
        <v>lun</v>
      </c>
      <c r="C23" s="306">
        <f>IF(P23=2006,0,IF(B23="lun",MENU!$N$26,IF(B23="mar",MENU!$O$26,IF(B23="mer",MENU!$P$26,IF(B23="gio",MENU!$Q$26,IF(B23="ven",MENU!$R$26,IF(B23="sab",MENU!$S$26,IF(B23="dom",MENU!$T$26))))))))</f>
        <v>0</v>
      </c>
      <c r="D23" s="65"/>
      <c r="E23" s="65"/>
      <c r="F23" s="48" t="str">
        <f t="shared" si="0"/>
        <v>0.00</v>
      </c>
      <c r="G23" s="65"/>
      <c r="H23" s="65"/>
      <c r="I23" s="48" t="str">
        <f t="shared" si="1"/>
        <v>0.00</v>
      </c>
      <c r="J23" s="65"/>
      <c r="K23" s="65"/>
      <c r="L23" s="48">
        <f t="shared" si="2"/>
        <v>0</v>
      </c>
      <c r="M23" s="6">
        <f t="shared" si="3"/>
      </c>
      <c r="N23" s="6">
        <f t="shared" si="4"/>
      </c>
      <c r="O23" s="76" t="str">
        <f>IF(N2=2006,"Lunedi dell'Angelo","")</f>
        <v>Lunedi dell'Angelo</v>
      </c>
      <c r="P23" s="163">
        <f>IF(N2=2006,2006,"")</f>
        <v>2006</v>
      </c>
      <c r="Q23" s="144"/>
      <c r="R23" s="146"/>
      <c r="S23" s="149"/>
      <c r="T23" s="280">
        <f>IF(B23="sab","sab","")</f>
      </c>
      <c r="U23" s="73"/>
      <c r="V23" s="73"/>
      <c r="W23" s="73"/>
      <c r="X23" s="73"/>
      <c r="Y23" s="73"/>
      <c r="Z23" s="73"/>
      <c r="AA23" s="73"/>
    </row>
    <row r="24" spans="1:27" ht="13.5" customHeight="1">
      <c r="A24" s="14">
        <v>18</v>
      </c>
      <c r="B24" s="16" t="str">
        <f>IF($N$2=2006,C!W20,IF($N$2=2007,C!X20,IF($N$2=2008,C!Y20,IF($N$2=2009,C!Z20,IF($N$2=2010,C!AA20,"")))))</f>
        <v>mar</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76"/>
      <c r="P24" s="163"/>
      <c r="Q24" s="144"/>
      <c r="R24" s="146"/>
      <c r="S24" s="271">
        <f>IF(B24="sab","sab","")</f>
      </c>
      <c r="T24" s="280">
        <f>IF(B24="dom","dom","")</f>
      </c>
      <c r="U24" s="73"/>
      <c r="V24" s="73"/>
      <c r="W24" s="73"/>
      <c r="X24" s="73"/>
      <c r="Y24" s="73"/>
      <c r="Z24" s="73"/>
      <c r="AA24" s="73"/>
    </row>
    <row r="25" spans="1:27" ht="13.5" customHeight="1">
      <c r="A25" s="14">
        <v>19</v>
      </c>
      <c r="B25" s="16" t="str">
        <f>IF($N$2=2006,C!W21,IF($N$2=2007,C!X21,IF($N$2=2008,C!Y21,IF($N$2=2009,C!Z21,IF($N$2=2010,C!AA21,"")))))</f>
        <v>mer</v>
      </c>
      <c r="C25" s="306">
        <f>IF(B25="lun",MENU!$N$26,IF(B25="mar",MENU!$O$26,IF(B25="mer",MENU!$P$26,IF(B25="gio",MENU!$Q$26,IF(B25="ven",MENU!$R$26,IF(B25="sab",MENU!$S$26,IF(B25="dom",MENU!$T$26)))))))</f>
        <v>0.25</v>
      </c>
      <c r="D25" s="65"/>
      <c r="E25" s="65"/>
      <c r="F25" s="48" t="str">
        <f t="shared" si="0"/>
        <v>0.00</v>
      </c>
      <c r="G25" s="65"/>
      <c r="H25" s="65"/>
      <c r="I25" s="48" t="str">
        <f t="shared" si="1"/>
        <v>0.00</v>
      </c>
      <c r="J25" s="65"/>
      <c r="K25" s="65"/>
      <c r="L25" s="48">
        <f t="shared" si="2"/>
        <v>0</v>
      </c>
      <c r="M25" s="6">
        <f t="shared" si="3"/>
      </c>
      <c r="N25" s="6">
        <f t="shared" si="4"/>
      </c>
      <c r="O25" s="76"/>
      <c r="P25" s="163"/>
      <c r="Q25" s="144"/>
      <c r="R25" s="271">
        <f>IF(B25="sab","sab","")</f>
      </c>
      <c r="S25" s="271">
        <f>IF(B25="dom","dom","")</f>
      </c>
      <c r="T25" s="279"/>
      <c r="U25" s="73"/>
      <c r="V25" s="73"/>
      <c r="W25" s="73"/>
      <c r="X25" s="73"/>
      <c r="Y25" s="73"/>
      <c r="Z25" s="73"/>
      <c r="AA25" s="73"/>
    </row>
    <row r="26" spans="1:27" ht="13.5" customHeight="1">
      <c r="A26" s="14">
        <v>20</v>
      </c>
      <c r="B26" s="16" t="str">
        <f>IF($N$2=2006,C!W22,IF($N$2=2007,C!X22,IF($N$2=2008,C!Y22,IF($N$2=2009,C!Z22,IF($N$2=2010,C!AA22,"")))))</f>
        <v>gio</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76"/>
      <c r="P26" s="163"/>
      <c r="Q26" s="144"/>
      <c r="R26" s="271">
        <f>IF(B26="dom","dom","")</f>
      </c>
      <c r="S26" s="149"/>
      <c r="T26" s="279"/>
      <c r="U26" s="73"/>
      <c r="V26" s="73"/>
      <c r="W26" s="73"/>
      <c r="X26" s="73"/>
      <c r="Y26" s="73"/>
      <c r="Z26" s="73"/>
      <c r="AA26" s="73"/>
    </row>
    <row r="27" spans="1:27" ht="13.5" customHeight="1">
      <c r="A27" s="14">
        <v>21</v>
      </c>
      <c r="B27" s="16" t="str">
        <f>IF($N$2=2006,C!W23,IF($N$2=2007,C!X23,IF($N$2=2008,C!Y23,IF($N$2=2009,C!Z23,IF($N$2=2010,C!AA23,"")))))</f>
        <v>ven</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6">
        <f t="shared" si="4"/>
      </c>
      <c r="O27" s="76"/>
      <c r="P27" s="163">
        <f>IF(B27="dom","dom","")</f>
      </c>
      <c r="Q27" s="271">
        <f>IF(B27="sab","sab","")</f>
      </c>
      <c r="R27" s="146"/>
      <c r="S27" s="149"/>
      <c r="T27" s="279"/>
      <c r="U27" s="73"/>
      <c r="V27" s="73"/>
      <c r="W27" s="73"/>
      <c r="X27" s="73"/>
      <c r="Y27" s="73"/>
      <c r="Z27" s="73"/>
      <c r="AA27" s="73"/>
    </row>
    <row r="28" spans="1:27" ht="13.5" customHeight="1">
      <c r="A28" s="14">
        <v>22</v>
      </c>
      <c r="B28" s="16" t="str">
        <f>IF($N$2=2006,C!W24,IF($N$2=2007,C!X24,IF($N$2=2008,C!Y24,IF($N$2=2009,C!Z24,IF($N$2=2010,C!AA24,"")))))</f>
        <v>sab</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6">
        <f t="shared" si="4"/>
      </c>
      <c r="O28" s="76"/>
      <c r="P28" s="163" t="str">
        <f>IF(B28="sab","sab","")</f>
        <v>sab</v>
      </c>
      <c r="Q28" s="271">
        <f>IF(B28="dom","dom","")</f>
      </c>
      <c r="R28" s="146"/>
      <c r="S28" s="149"/>
      <c r="T28" s="279"/>
      <c r="U28" s="73"/>
      <c r="V28" s="73"/>
      <c r="W28" s="73"/>
      <c r="X28" s="73"/>
      <c r="Y28" s="73"/>
      <c r="Z28" s="73"/>
      <c r="AA28" s="73"/>
    </row>
    <row r="29" spans="1:27" ht="13.5" customHeight="1">
      <c r="A29" s="14">
        <v>23</v>
      </c>
      <c r="B29" s="16" t="str">
        <f>IF($N$2=2006,C!W25,IF($N$2=2007,C!X25,IF($N$2=2008,C!Y25,IF($N$2=2009,C!Z25,IF($N$2=2010,C!AA25,"")))))</f>
        <v>dom</v>
      </c>
      <c r="C29" s="306">
        <f>IF(B29="lun",MENU!$N$26,IF(B29="mar",MENU!$O$26,IF(B29="mer",MENU!$P$26,IF(B29="gio",MENU!$Q$26,IF(B29="ven",MENU!$R$26,IF(B29="sab",MENU!$S$26,IF(B29="dom",MENU!$T$26)))))))</f>
        <v>0</v>
      </c>
      <c r="D29" s="65"/>
      <c r="E29" s="65"/>
      <c r="F29" s="48" t="str">
        <f t="shared" si="0"/>
        <v>0.00</v>
      </c>
      <c r="G29" s="65"/>
      <c r="H29" s="65"/>
      <c r="I29" s="48" t="str">
        <f t="shared" si="1"/>
        <v>0.00</v>
      </c>
      <c r="J29" s="65"/>
      <c r="K29" s="65"/>
      <c r="L29" s="48">
        <f t="shared" si="2"/>
        <v>0</v>
      </c>
      <c r="M29" s="6">
        <f t="shared" si="3"/>
      </c>
      <c r="N29" s="6">
        <f t="shared" si="4"/>
      </c>
      <c r="O29" s="76"/>
      <c r="P29" s="163" t="str">
        <f>IF(B29="dom","dom","")</f>
        <v>dom</v>
      </c>
      <c r="Q29" s="144"/>
      <c r="R29" s="146"/>
      <c r="S29" s="149"/>
      <c r="T29" s="279"/>
      <c r="U29" s="73"/>
      <c r="V29" s="73"/>
      <c r="W29" s="73"/>
      <c r="X29" s="73"/>
      <c r="Y29" s="73"/>
      <c r="Z29" s="73"/>
      <c r="AA29" s="73"/>
    </row>
    <row r="30" spans="1:27" ht="13.5" customHeight="1">
      <c r="A30" s="14">
        <v>24</v>
      </c>
      <c r="B30" s="16" t="str">
        <f>IF($N$2=2006,C!W26,IF($N$2=2007,C!X26,IF($N$2=2008,C!Y26,IF($N$2=2009,C!Z26,IF($N$2=2010,C!AA26,"")))))</f>
        <v>lun</v>
      </c>
      <c r="C30" s="306">
        <f>IF(B30="lun",MENU!$N$26,IF(B30="mar",MENU!$O$26,IF(B30="mer",MENU!$P$26,IF(B30="gio",MENU!$Q$26,IF(B30="ven",MENU!$R$26,IF(B30="sab",MENU!$S$26,IF(B30="dom",MENU!$T$26)))))))</f>
        <v>0.25</v>
      </c>
      <c r="D30" s="65"/>
      <c r="E30" s="65"/>
      <c r="F30" s="48" t="str">
        <f t="shared" si="0"/>
        <v>0.00</v>
      </c>
      <c r="G30" s="65"/>
      <c r="H30" s="65"/>
      <c r="I30" s="48" t="str">
        <f t="shared" si="1"/>
        <v>0.00</v>
      </c>
      <c r="J30" s="65"/>
      <c r="K30" s="65"/>
      <c r="L30" s="48">
        <f t="shared" si="2"/>
        <v>0</v>
      </c>
      <c r="M30" s="6">
        <f t="shared" si="3"/>
      </c>
      <c r="N30" s="6">
        <f t="shared" si="4"/>
      </c>
      <c r="O30" s="76"/>
      <c r="P30" s="163">
        <f>IF(B30="dom","dom","")</f>
      </c>
      <c r="Q30" s="144"/>
      <c r="R30" s="146"/>
      <c r="S30" s="149"/>
      <c r="T30" s="280">
        <f>IF(B30="sab","sab","")</f>
      </c>
      <c r="U30" s="73"/>
      <c r="V30" s="73"/>
      <c r="W30" s="73"/>
      <c r="X30" s="73"/>
      <c r="Y30" s="73"/>
      <c r="Z30" s="73"/>
      <c r="AA30" s="73"/>
    </row>
    <row r="31" spans="1:27" ht="13.5" customHeight="1">
      <c r="A31" s="23">
        <v>25</v>
      </c>
      <c r="B31" s="24" t="str">
        <f>IF($N$2=2006,C!W27,IF($N$2=2007,C!X27,IF($N$2=2008,C!Y27,IF($N$2=2009,C!Z27,IF($N$2=2010,C!AA27,"")))))</f>
        <v>mar</v>
      </c>
      <c r="C31" s="305">
        <f>IF(O31="Festa della Liberazione",0)</f>
        <v>0</v>
      </c>
      <c r="D31" s="71"/>
      <c r="E31" s="71"/>
      <c r="F31" s="60" t="str">
        <f t="shared" si="0"/>
        <v>0.00</v>
      </c>
      <c r="G31" s="71"/>
      <c r="H31" s="71"/>
      <c r="I31" s="60" t="str">
        <f t="shared" si="1"/>
        <v>0.00</v>
      </c>
      <c r="J31" s="71"/>
      <c r="K31" s="71"/>
      <c r="L31" s="60">
        <f t="shared" si="2"/>
        <v>0</v>
      </c>
      <c r="M31" s="25">
        <f t="shared" si="3"/>
      </c>
      <c r="N31" s="25">
        <f t="shared" si="4"/>
      </c>
      <c r="O31" s="72" t="s">
        <v>66</v>
      </c>
      <c r="P31" s="163"/>
      <c r="Q31" s="144"/>
      <c r="R31" s="146"/>
      <c r="S31" s="271">
        <f>IF(B31="sab","sab","")</f>
      </c>
      <c r="T31" s="280">
        <f>IF(B31="dom","dom","")</f>
      </c>
      <c r="U31" s="73"/>
      <c r="V31" s="73"/>
      <c r="W31" s="73"/>
      <c r="X31" s="73"/>
      <c r="Y31" s="73"/>
      <c r="Z31" s="73"/>
      <c r="AA31" s="73"/>
    </row>
    <row r="32" spans="1:27" ht="13.5" customHeight="1">
      <c r="A32" s="14">
        <v>26</v>
      </c>
      <c r="B32" s="16" t="str">
        <f>IF($N$2=2006,C!W28,IF($N$2=2007,C!X28,IF($N$2=2008,C!Y28,IF($N$2=2009,C!Z28,IF($N$2=2010,C!AA28,"")))))</f>
        <v>mer</v>
      </c>
      <c r="C32" s="306">
        <f>IF(B32="lun",MENU!$N$26,IF(B32="mar",MENU!$O$26,IF(B32="mer",MENU!$P$26,IF(B32="gio",MENU!$Q$26,IF(B32="ven",MENU!$R$26,IF(B32="sab",MENU!$S$26,IF(B32="dom",MENU!$T$26)))))))</f>
        <v>0.25</v>
      </c>
      <c r="D32" s="65"/>
      <c r="E32" s="65"/>
      <c r="F32" s="48" t="str">
        <f t="shared" si="0"/>
        <v>0.00</v>
      </c>
      <c r="G32" s="65"/>
      <c r="H32" s="65"/>
      <c r="I32" s="48" t="str">
        <f t="shared" si="1"/>
        <v>0.00</v>
      </c>
      <c r="J32" s="65"/>
      <c r="K32" s="65"/>
      <c r="L32" s="48">
        <f t="shared" si="2"/>
        <v>0</v>
      </c>
      <c r="M32" s="6">
        <f t="shared" si="3"/>
      </c>
      <c r="N32" s="6">
        <f t="shared" si="4"/>
      </c>
      <c r="O32" s="76"/>
      <c r="P32" s="163"/>
      <c r="Q32" s="144"/>
      <c r="R32" s="271">
        <f>IF(B32="sab","sab","")</f>
      </c>
      <c r="S32" s="271">
        <f>IF(B32="dom","dom","")</f>
      </c>
      <c r="T32" s="279"/>
      <c r="U32" s="73"/>
      <c r="V32" s="73"/>
      <c r="W32" s="73"/>
      <c r="X32" s="73"/>
      <c r="Y32" s="73"/>
      <c r="Z32" s="73"/>
      <c r="AA32" s="73"/>
    </row>
    <row r="33" spans="1:27" ht="13.5" customHeight="1">
      <c r="A33" s="14">
        <v>27</v>
      </c>
      <c r="B33" s="16" t="str">
        <f>IF($N$2=2006,C!W29,IF($N$2=2007,C!X29,IF($N$2=2008,C!Y29,IF($N$2=2009,C!Z29,IF($N$2=2010,C!AA29,"")))))</f>
        <v>gio</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76"/>
      <c r="P33" s="163"/>
      <c r="Q33" s="144"/>
      <c r="R33" s="271">
        <f>IF(B33="dom","dom","")</f>
      </c>
      <c r="S33" s="149"/>
      <c r="T33" s="279"/>
      <c r="U33" s="73"/>
      <c r="V33" s="73"/>
      <c r="W33" s="73"/>
      <c r="X33" s="73"/>
      <c r="Y33" s="73"/>
      <c r="Z33" s="73"/>
      <c r="AA33" s="73"/>
    </row>
    <row r="34" spans="1:27" ht="13.5" customHeight="1">
      <c r="A34" s="14">
        <v>28</v>
      </c>
      <c r="B34" s="16" t="str">
        <f>IF($N$2=2006,C!W30,IF($N$2=2007,C!X30,IF($N$2=2008,C!Y30,IF($N$2=2009,C!Z30,IF($N$2=2010,C!AA30,"")))))</f>
        <v>ven</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6">
        <f t="shared" si="4"/>
      </c>
      <c r="O34" s="76"/>
      <c r="P34" s="163">
        <f>IF(B34="dom","dom","")</f>
      </c>
      <c r="Q34" s="271">
        <f>IF(B34="sab","sab","")</f>
      </c>
      <c r="R34" s="146"/>
      <c r="S34" s="149"/>
      <c r="T34" s="279"/>
      <c r="U34" s="73"/>
      <c r="V34" s="73"/>
      <c r="W34" s="73"/>
      <c r="X34" s="73"/>
      <c r="Y34" s="73"/>
      <c r="Z34" s="73"/>
      <c r="AA34" s="73"/>
    </row>
    <row r="35" spans="1:27" ht="13.5" customHeight="1">
      <c r="A35" s="14">
        <v>29</v>
      </c>
      <c r="B35" s="16" t="str">
        <f>IF($N$2=2006,C!W31,IF($N$2=2007,C!X31,IF($N$2=2008,C!Y31,IF($N$2=2009,C!Z31,IF($N$2=2010,C!AA31,"")))))</f>
        <v>sab</v>
      </c>
      <c r="C35" s="306">
        <f>IF(B35="lun",MENU!$N$26,IF(B35="mar",MENU!$O$26,IF(B35="mer",MENU!$P$26,IF(B35="gio",MENU!$Q$26,IF(B35="ven",MENU!$R$26,IF(B35="sab",MENU!$S$26,IF(B35="dom",MENU!$T$26)))))))</f>
        <v>0.25</v>
      </c>
      <c r="D35" s="65"/>
      <c r="E35" s="65"/>
      <c r="F35" s="48" t="str">
        <f t="shared" si="0"/>
        <v>0.00</v>
      </c>
      <c r="G35" s="65"/>
      <c r="H35" s="65"/>
      <c r="I35" s="48" t="str">
        <f t="shared" si="1"/>
        <v>0.00</v>
      </c>
      <c r="J35" s="65"/>
      <c r="K35" s="65"/>
      <c r="L35" s="48">
        <f t="shared" si="2"/>
        <v>0</v>
      </c>
      <c r="M35" s="6">
        <f t="shared" si="3"/>
      </c>
      <c r="N35" s="6">
        <f t="shared" si="4"/>
      </c>
      <c r="O35" s="76"/>
      <c r="P35" s="163" t="str">
        <f>IF(B35="sab","sab","")</f>
        <v>sab</v>
      </c>
      <c r="Q35" s="271">
        <f>IF(B35="dom","dom","")</f>
      </c>
      <c r="R35" s="146"/>
      <c r="S35" s="149"/>
      <c r="T35" s="279"/>
      <c r="U35" s="73"/>
      <c r="V35" s="73"/>
      <c r="W35" s="73"/>
      <c r="X35" s="73"/>
      <c r="Y35" s="73"/>
      <c r="Z35" s="73"/>
      <c r="AA35" s="73"/>
    </row>
    <row r="36" spans="1:27" ht="13.5" customHeight="1" thickBot="1">
      <c r="A36" s="14">
        <v>30</v>
      </c>
      <c r="B36" s="16" t="str">
        <f>IF($N$2=2006,C!W32,IF($N$2=2007,C!X32,IF($N$2=2008,C!Y32,IF($N$2=2009,C!Z32,IF($N$2=2010,C!AA32,"")))))</f>
        <v>dom</v>
      </c>
      <c r="C36" s="309">
        <f>IF(B36="lun",MENU!$N$26,IF(B36="mar",MENU!$O$26,IF(B36="mer",MENU!$P$26,IF(B36="gio",MENU!$Q$26,IF(B36="ven",MENU!$R$26,IF(B36="sab",MENU!$S$26,IF(B36="dom",MENU!$T$26)))))))</f>
        <v>0</v>
      </c>
      <c r="D36" s="65"/>
      <c r="E36" s="65"/>
      <c r="F36" s="48" t="str">
        <f t="shared" si="0"/>
        <v>0.00</v>
      </c>
      <c r="G36" s="65"/>
      <c r="H36" s="65"/>
      <c r="I36" s="48" t="str">
        <f t="shared" si="1"/>
        <v>0.00</v>
      </c>
      <c r="J36" s="65"/>
      <c r="K36" s="65"/>
      <c r="L36" s="48">
        <f t="shared" si="2"/>
        <v>0</v>
      </c>
      <c r="M36" s="6">
        <f t="shared" si="3"/>
      </c>
      <c r="N36" s="6">
        <f t="shared" si="4"/>
      </c>
      <c r="O36" s="76"/>
      <c r="P36" s="163" t="str">
        <f>IF(B36="dom","dom","")</f>
        <v>dom</v>
      </c>
      <c r="Q36" s="144"/>
      <c r="R36" s="146"/>
      <c r="S36" s="149"/>
      <c r="T36" s="279"/>
      <c r="U36" s="73"/>
      <c r="V36" s="73"/>
      <c r="W36" s="73"/>
      <c r="X36" s="73"/>
      <c r="Y36" s="73"/>
      <c r="Z36" s="73"/>
      <c r="AA36" s="73"/>
    </row>
    <row r="37" spans="1:27" ht="13.5" customHeight="1" hidden="1" thickBot="1">
      <c r="A37" s="15"/>
      <c r="B37" s="16"/>
      <c r="C37" s="6"/>
      <c r="D37" s="65"/>
      <c r="E37" s="65"/>
      <c r="F37" s="48"/>
      <c r="G37" s="65"/>
      <c r="H37" s="65"/>
      <c r="I37" s="48"/>
      <c r="J37" s="65"/>
      <c r="K37" s="65"/>
      <c r="L37" s="48"/>
      <c r="M37" s="6"/>
      <c r="N37" s="6">
        <f t="shared" si="4"/>
      </c>
      <c r="O37" s="76"/>
      <c r="P37" s="163">
        <f>IF(B37="dom","dom","")</f>
      </c>
      <c r="Q37" s="144"/>
      <c r="R37" s="146"/>
      <c r="S37" s="149"/>
      <c r="T37" s="279"/>
      <c r="U37" s="73"/>
      <c r="V37" s="73"/>
      <c r="W37" s="73"/>
      <c r="X37" s="73"/>
      <c r="Y37" s="73"/>
      <c r="Z37" s="73"/>
      <c r="AA37" s="73"/>
    </row>
    <row r="38" spans="1:27" ht="13.5" customHeight="1" thickBot="1">
      <c r="A38" s="430" t="s">
        <v>8</v>
      </c>
      <c r="B38" s="431"/>
      <c r="C38" s="9">
        <f>SUM(C7:C37)</f>
        <v>5.75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63"/>
      <c r="Q38" s="144"/>
      <c r="R38" s="146"/>
      <c r="S38" s="149"/>
      <c r="T38" s="279"/>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63"/>
      <c r="Q39" s="144"/>
      <c r="R39" s="146"/>
      <c r="S39" s="149"/>
      <c r="T39" s="279"/>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4"/>
      <c r="Q40" s="172"/>
      <c r="R40" s="175"/>
      <c r="S40" s="174"/>
      <c r="T40" s="281"/>
      <c r="U40" s="73"/>
      <c r="V40" s="73"/>
      <c r="W40" s="73"/>
      <c r="X40" s="73"/>
      <c r="Y40" s="73"/>
      <c r="Z40" s="73"/>
      <c r="AA40" s="73"/>
    </row>
    <row r="41" spans="1:27" ht="12.75">
      <c r="A41" s="36"/>
      <c r="B41" s="36"/>
      <c r="C41" s="75"/>
      <c r="D41" s="36"/>
      <c r="E41" s="36"/>
      <c r="F41" s="36"/>
      <c r="G41" s="36"/>
      <c r="H41" s="36"/>
      <c r="I41" s="36"/>
      <c r="J41" s="36"/>
      <c r="K41" s="36"/>
      <c r="L41" s="36"/>
      <c r="M41" s="36"/>
      <c r="N41" s="36"/>
      <c r="O41" s="134"/>
      <c r="P41" s="165"/>
      <c r="Q41" s="137"/>
      <c r="R41" s="147"/>
      <c r="S41" s="150"/>
      <c r="T41" s="278"/>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65"/>
      <c r="Q42" s="137"/>
      <c r="R42" s="147"/>
      <c r="S42" s="150"/>
      <c r="T42" s="278"/>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65"/>
      <c r="Q43" s="137"/>
      <c r="R43" s="147"/>
      <c r="S43" s="150"/>
      <c r="T43" s="278"/>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65"/>
      <c r="Q44" s="137"/>
      <c r="R44" s="147"/>
      <c r="S44" s="150"/>
      <c r="T44" s="278"/>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65"/>
      <c r="Q45" s="137"/>
      <c r="R45" s="147"/>
      <c r="S45" s="150"/>
      <c r="T45" s="278"/>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65"/>
      <c r="Q46" s="137"/>
      <c r="R46" s="147"/>
      <c r="S46" s="150"/>
      <c r="T46" s="278"/>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65"/>
      <c r="Q47" s="137"/>
      <c r="R47" s="147"/>
      <c r="S47" s="150"/>
      <c r="T47" s="278"/>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65"/>
      <c r="Q48" s="137"/>
      <c r="R48" s="147"/>
      <c r="S48" s="150"/>
      <c r="T48" s="278"/>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65"/>
      <c r="Q49" s="137"/>
      <c r="R49" s="147"/>
      <c r="S49" s="150"/>
      <c r="T49" s="278"/>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65"/>
      <c r="Q50" s="137"/>
      <c r="R50" s="147"/>
      <c r="S50" s="150"/>
      <c r="T50" s="278"/>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65"/>
      <c r="Q51" s="137"/>
      <c r="R51" s="147"/>
      <c r="S51" s="150"/>
      <c r="T51" s="278"/>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65"/>
      <c r="Q52" s="137"/>
      <c r="R52" s="147"/>
      <c r="S52" s="150"/>
      <c r="T52" s="278"/>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65"/>
      <c r="Q53" s="137"/>
      <c r="R53" s="147"/>
      <c r="S53" s="150"/>
      <c r="T53" s="278"/>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65"/>
      <c r="Q54" s="137"/>
      <c r="R54" s="147"/>
      <c r="S54" s="150"/>
      <c r="T54" s="278"/>
      <c r="U54" s="73"/>
      <c r="V54" s="73"/>
      <c r="W54" s="73"/>
      <c r="X54" s="73"/>
      <c r="Y54" s="73"/>
      <c r="Z54" s="73"/>
      <c r="AA54" s="73"/>
    </row>
  </sheetData>
  <sheetProtection password="C3AA" sheet="1" objects="1" scenarios="1" selectLockedCells="1"/>
  <mergeCells count="30">
    <mergeCell ref="T1:T2"/>
    <mergeCell ref="P1:P2"/>
    <mergeCell ref="Q1:Q2"/>
    <mergeCell ref="R1:R2"/>
    <mergeCell ref="S1:S2"/>
    <mergeCell ref="L4:L5"/>
    <mergeCell ref="N4:N5"/>
    <mergeCell ref="J3:J5"/>
    <mergeCell ref="K1:M1"/>
    <mergeCell ref="G1:J1"/>
    <mergeCell ref="G2:J2"/>
    <mergeCell ref="K2:M2"/>
    <mergeCell ref="A1:B2"/>
    <mergeCell ref="A38:B38"/>
    <mergeCell ref="D4:E4"/>
    <mergeCell ref="D3:I3"/>
    <mergeCell ref="C1:F1"/>
    <mergeCell ref="C2:F2"/>
    <mergeCell ref="F4:F5"/>
    <mergeCell ref="G4:H4"/>
    <mergeCell ref="O38:O39"/>
    <mergeCell ref="A39:L39"/>
    <mergeCell ref="O3:O6"/>
    <mergeCell ref="K3:K5"/>
    <mergeCell ref="M39:N39"/>
    <mergeCell ref="A3:B6"/>
    <mergeCell ref="C3:C5"/>
    <mergeCell ref="I4:I5"/>
    <mergeCell ref="L3:N3"/>
    <mergeCell ref="M4:M5"/>
  </mergeCells>
  <conditionalFormatting sqref="A20 A22 A29 A36 A13 A27 A34 A8:A9 A16">
    <cfRule type="expression" priority="1" dxfId="1" stopIfTrue="1">
      <formula>IF(A8,P8)="dom"</formula>
    </cfRule>
  </conditionalFormatting>
  <conditionalFormatting sqref="A30">
    <cfRule type="expression" priority="2" dxfId="6" stopIfTrue="1">
      <formula>IF(A30,P30)=2008</formula>
    </cfRule>
  </conditionalFormatting>
  <conditionalFormatting sqref="D20 D22 D36:D37 D13 D27 D34 D8:D9 D16 D29:D30">
    <cfRule type="expression" priority="3" dxfId="1" stopIfTrue="1">
      <formula>IF(A8,P8)="dom"</formula>
    </cfRule>
  </conditionalFormatting>
  <conditionalFormatting sqref="E20 E22 E36:E37 E13 E27 E34 E8:E9 E16 E29:E30">
    <cfRule type="expression" priority="4" dxfId="1" stopIfTrue="1">
      <formula>IF(A8,P8)="dom"</formula>
    </cfRule>
  </conditionalFormatting>
  <conditionalFormatting sqref="G20 G22 G36:G37 G13 G27 G34 G8:G9 G16 G29:G30">
    <cfRule type="expression" priority="5" dxfId="1" stopIfTrue="1">
      <formula>IF(A8,P8)="dom"</formula>
    </cfRule>
  </conditionalFormatting>
  <conditionalFormatting sqref="H20 H22 H36:H37 H13 H27 H34 H8:H9 H16 H29:H30">
    <cfRule type="expression" priority="6" dxfId="1" stopIfTrue="1">
      <formula>IF(A8,P8)="dom"</formula>
    </cfRule>
  </conditionalFormatting>
  <conditionalFormatting sqref="J20 J22 J36:J37 J13 J27 J34 J8:J9 J16 J29:J30">
    <cfRule type="expression" priority="7" dxfId="1" stopIfTrue="1">
      <formula>IF(A8,P8)="dom"</formula>
    </cfRule>
  </conditionalFormatting>
  <conditionalFormatting sqref="K20 K22 K36:K37 K13 K27 K34 K8:K9 K16 K29:K30">
    <cfRule type="expression" priority="8" dxfId="1" stopIfTrue="1">
      <formula>IF(A8,P8)="dom"</formula>
    </cfRule>
  </conditionalFormatting>
  <conditionalFormatting sqref="F20 F22 F36:F37 F13 F27 F34 F8:F9 F16 F29:F30">
    <cfRule type="expression" priority="9" dxfId="1" stopIfTrue="1">
      <formula>IF(A8,P8)="dom"</formula>
    </cfRule>
  </conditionalFormatting>
  <conditionalFormatting sqref="I20 I22 I36:I37 I13 I27 I34 I8:I9 I16 I29:I30">
    <cfRule type="expression" priority="10" dxfId="1" stopIfTrue="1">
      <formula>IF(A8,P8)="dom"</formula>
    </cfRule>
  </conditionalFormatting>
  <conditionalFormatting sqref="L20 L22 L36:L37 L13 L27 L34 L8:L9 L16 L29:L30">
    <cfRule type="expression" priority="11" dxfId="1" stopIfTrue="1">
      <formula>IF(A8,P8)="dom"</formula>
    </cfRule>
  </conditionalFormatting>
  <conditionalFormatting sqref="M20 M22 M36:M37 M13 M27 M34 M8:M9 M16 M29:M30">
    <cfRule type="expression" priority="12" dxfId="1" stopIfTrue="1">
      <formula>IF(A8,P8)="dom"</formula>
    </cfRule>
  </conditionalFormatting>
  <conditionalFormatting sqref="O20 O22 O36:O37 O13 O27 O34 O8:O9 O16 O29:O30">
    <cfRule type="expression" priority="13" dxfId="1" stopIfTrue="1">
      <formula>IF(A8,P8)="dom"</formula>
    </cfRule>
  </conditionalFormatting>
  <conditionalFormatting sqref="A7 A21 A28 A35 A14">
    <cfRule type="expression" priority="14" dxfId="1" stopIfTrue="1">
      <formula>IF(A7,Q7)="dom"</formula>
    </cfRule>
  </conditionalFormatting>
  <conditionalFormatting sqref="D7 D21 D28 D35 D14">
    <cfRule type="expression" priority="15" dxfId="1" stopIfTrue="1">
      <formula>IF(A7,Q7)="dom"</formula>
    </cfRule>
  </conditionalFormatting>
  <conditionalFormatting sqref="E7 E21 E28 E35 E14">
    <cfRule type="expression" priority="16" dxfId="1" stopIfTrue="1">
      <formula>IF(A7,Q7)="dom"</formula>
    </cfRule>
  </conditionalFormatting>
  <conditionalFormatting sqref="G7 G21 G28 G35 G14">
    <cfRule type="expression" priority="17" dxfId="1" stopIfTrue="1">
      <formula>IF(A7,Q7)="dom"</formula>
    </cfRule>
  </conditionalFormatting>
  <conditionalFormatting sqref="H7 H21 H28 H35 H14">
    <cfRule type="expression" priority="18" dxfId="1" stopIfTrue="1">
      <formula>IF(A7,Q7)="dom"</formula>
    </cfRule>
  </conditionalFormatting>
  <conditionalFormatting sqref="J7 J21 J28 J35 J14">
    <cfRule type="expression" priority="19" dxfId="1" stopIfTrue="1">
      <formula>IF(A7,Q7)="dom"</formula>
    </cfRule>
  </conditionalFormatting>
  <conditionalFormatting sqref="K7 K21 K28 K35 K14">
    <cfRule type="expression" priority="20" dxfId="1" stopIfTrue="1">
      <formula>IF(A7,Q7)="dom"</formula>
    </cfRule>
  </conditionalFormatting>
  <conditionalFormatting sqref="F7 F21 F28 F35 F14">
    <cfRule type="expression" priority="21" dxfId="1" stopIfTrue="1">
      <formula>IF(A7,Q7)="dom"</formula>
    </cfRule>
  </conditionalFormatting>
  <conditionalFormatting sqref="I7 I21 I28 I35 I14">
    <cfRule type="expression" priority="22" dxfId="1" stopIfTrue="1">
      <formula>IF(A7,Q7)="dom"</formula>
    </cfRule>
  </conditionalFormatting>
  <conditionalFormatting sqref="L7 L21 L28 L35 L14">
    <cfRule type="expression" priority="23" dxfId="1" stopIfTrue="1">
      <formula>IF(A7,Q7)="dom"</formula>
    </cfRule>
  </conditionalFormatting>
  <conditionalFormatting sqref="M7 M21 M28 M35 M14">
    <cfRule type="expression" priority="24" dxfId="1" stopIfTrue="1">
      <formula>IF(A7,Q7)="dom"</formula>
    </cfRule>
  </conditionalFormatting>
  <conditionalFormatting sqref="N7">
    <cfRule type="expression" priority="25" dxfId="1" stopIfTrue="1">
      <formula>IF(A7,Q7)="dom"</formula>
    </cfRule>
  </conditionalFormatting>
  <conditionalFormatting sqref="O7 O21 O28 O35 O14">
    <cfRule type="expression" priority="26" dxfId="1" stopIfTrue="1">
      <formula>IF(A7,Q7)="dom"</formula>
    </cfRule>
  </conditionalFormatting>
  <conditionalFormatting sqref="A12 A26 A33">
    <cfRule type="expression" priority="27" dxfId="1" stopIfTrue="1">
      <formula>IF(A12,R12)="dom"</formula>
    </cfRule>
  </conditionalFormatting>
  <conditionalFormatting sqref="D12 D26 D33">
    <cfRule type="expression" priority="28" dxfId="1" stopIfTrue="1">
      <formula>IF(A12,R12)="dom"</formula>
    </cfRule>
  </conditionalFormatting>
  <conditionalFormatting sqref="E12 E26 E33">
    <cfRule type="expression" priority="29" dxfId="1" stopIfTrue="1">
      <formula>IF(A12,R12)="dom"</formula>
    </cfRule>
  </conditionalFormatting>
  <conditionalFormatting sqref="G12 G26 G33">
    <cfRule type="expression" priority="30" dxfId="1" stopIfTrue="1">
      <formula>IF(A12,R12)="dom"</formula>
    </cfRule>
  </conditionalFormatting>
  <conditionalFormatting sqref="H12 H26 H33">
    <cfRule type="expression" priority="31" dxfId="1" stopIfTrue="1">
      <formula>IF(A12,R12)="dom"</formula>
    </cfRule>
  </conditionalFormatting>
  <conditionalFormatting sqref="J12 J26 J33">
    <cfRule type="expression" priority="32" dxfId="1" stopIfTrue="1">
      <formula>IF(A12,R12)="dom"</formula>
    </cfRule>
  </conditionalFormatting>
  <conditionalFormatting sqref="K12 K26 K33">
    <cfRule type="expression" priority="33" dxfId="1" stopIfTrue="1">
      <formula>IF(A12,R12)="dom"</formula>
    </cfRule>
  </conditionalFormatting>
  <conditionalFormatting sqref="F12 F26 F33">
    <cfRule type="expression" priority="34" dxfId="1" stopIfTrue="1">
      <formula>IF(A12,R12)="dom"</formula>
    </cfRule>
  </conditionalFormatting>
  <conditionalFormatting sqref="I12 I26 I33">
    <cfRule type="expression" priority="35" dxfId="1" stopIfTrue="1">
      <formula>IF(A12,R12)="dom"</formula>
    </cfRule>
  </conditionalFormatting>
  <conditionalFormatting sqref="L12 L26 L33">
    <cfRule type="expression" priority="36" dxfId="1" stopIfTrue="1">
      <formula>IF(A12,R12)="dom"</formula>
    </cfRule>
  </conditionalFormatting>
  <conditionalFormatting sqref="M12 M26 M33">
    <cfRule type="expression" priority="37" dxfId="1" stopIfTrue="1">
      <formula>IF(A12,R12)="dom"</formula>
    </cfRule>
  </conditionalFormatting>
  <conditionalFormatting sqref="O12 O26 O33">
    <cfRule type="expression" priority="38" dxfId="1" stopIfTrue="1">
      <formula>IF(A12,R12)="dom"</formula>
    </cfRule>
  </conditionalFormatting>
  <conditionalFormatting sqref="A18 A25 A32">
    <cfRule type="expression" priority="39" dxfId="1" stopIfTrue="1">
      <formula>IF(A18,S18)="dom"</formula>
    </cfRule>
  </conditionalFormatting>
  <conditionalFormatting sqref="D18 D25 D32">
    <cfRule type="expression" priority="40" dxfId="1" stopIfTrue="1">
      <formula>IF(A18,S18)="dom"</formula>
    </cfRule>
  </conditionalFormatting>
  <conditionalFormatting sqref="E18 E25 E32">
    <cfRule type="expression" priority="41" dxfId="1" stopIfTrue="1">
      <formula>IF(A18,S18)="dom"</formula>
    </cfRule>
  </conditionalFormatting>
  <conditionalFormatting sqref="G18 G25 G32">
    <cfRule type="expression" priority="42" dxfId="1" stopIfTrue="1">
      <formula>IF(A18,S18)="dom"</formula>
    </cfRule>
  </conditionalFormatting>
  <conditionalFormatting sqref="H18 H25 H32">
    <cfRule type="expression" priority="43" dxfId="1" stopIfTrue="1">
      <formula>IF(A18,S18)="dom"</formula>
    </cfRule>
  </conditionalFormatting>
  <conditionalFormatting sqref="J18 J25 J32">
    <cfRule type="expression" priority="44" dxfId="1" stopIfTrue="1">
      <formula>IF(A18,S18)="dom"</formula>
    </cfRule>
  </conditionalFormatting>
  <conditionalFormatting sqref="K18 K25 K32">
    <cfRule type="expression" priority="45" dxfId="1" stopIfTrue="1">
      <formula>IF(A18,S18)="dom"</formula>
    </cfRule>
  </conditionalFormatting>
  <conditionalFormatting sqref="F18 F25 F32">
    <cfRule type="expression" priority="46" dxfId="1" stopIfTrue="1">
      <formula>IF(A18,S18)="dom"</formula>
    </cfRule>
  </conditionalFormatting>
  <conditionalFormatting sqref="I18 I25 I32">
    <cfRule type="expression" priority="47" dxfId="1" stopIfTrue="1">
      <formula>IF(A18,S18)="dom"</formula>
    </cfRule>
  </conditionalFormatting>
  <conditionalFormatting sqref="L18 L25 L32">
    <cfRule type="expression" priority="48" dxfId="1" stopIfTrue="1">
      <formula>IF(A18,S18)="dom"</formula>
    </cfRule>
  </conditionalFormatting>
  <conditionalFormatting sqref="M18 M25 M32">
    <cfRule type="expression" priority="49" dxfId="1" stopIfTrue="1">
      <formula>IF(A18,S18)="dom"</formula>
    </cfRule>
  </conditionalFormatting>
  <conditionalFormatting sqref="O18 O25 O32">
    <cfRule type="expression" priority="50" dxfId="1" stopIfTrue="1">
      <formula>IF(A18,S18)="dom"</formula>
    </cfRule>
  </conditionalFormatting>
  <conditionalFormatting sqref="A10 A17 A24 A31">
    <cfRule type="expression" priority="51" dxfId="1" stopIfTrue="1">
      <formula>IF(A10,T10)="dom"</formula>
    </cfRule>
  </conditionalFormatting>
  <conditionalFormatting sqref="D10 D17 D24 D31">
    <cfRule type="expression" priority="52" dxfId="1" stopIfTrue="1">
      <formula>IF(A10,T10)="dom"</formula>
    </cfRule>
  </conditionalFormatting>
  <conditionalFormatting sqref="E10 E17 E24 E31">
    <cfRule type="expression" priority="53" dxfId="1" stopIfTrue="1">
      <formula>IF(A10,T10)="dom"</formula>
    </cfRule>
  </conditionalFormatting>
  <conditionalFormatting sqref="G10 G17 G24 G31">
    <cfRule type="expression" priority="54" dxfId="1" stopIfTrue="1">
      <formula>IF(A10,T10)="dom"</formula>
    </cfRule>
  </conditionalFormatting>
  <conditionalFormatting sqref="H10 H17 H24 H31">
    <cfRule type="expression" priority="55" dxfId="1" stopIfTrue="1">
      <formula>IF(A10,T10)="dom"</formula>
    </cfRule>
  </conditionalFormatting>
  <conditionalFormatting sqref="J10 J17 J24 J31">
    <cfRule type="expression" priority="56" dxfId="1" stopIfTrue="1">
      <formula>IF(A10,T10)="dom"</formula>
    </cfRule>
  </conditionalFormatting>
  <conditionalFormatting sqref="K10 K17 K24 K31">
    <cfRule type="expression" priority="57" dxfId="1" stopIfTrue="1">
      <formula>IF(A10,T10)="dom"</formula>
    </cfRule>
  </conditionalFormatting>
  <conditionalFormatting sqref="F10 F17 F24 F31">
    <cfRule type="expression" priority="58" dxfId="1" stopIfTrue="1">
      <formula>IF(A10,T10)="dom"</formula>
    </cfRule>
  </conditionalFormatting>
  <conditionalFormatting sqref="I10 I17 I24 I31">
    <cfRule type="expression" priority="59" dxfId="1" stopIfTrue="1">
      <formula>IF(A10,T10)="dom"</formula>
    </cfRule>
  </conditionalFormatting>
  <conditionalFormatting sqref="L10 L17 L24 L31">
    <cfRule type="expression" priority="60" dxfId="1" stopIfTrue="1">
      <formula>IF(A10,T10)="dom"</formula>
    </cfRule>
  </conditionalFormatting>
  <conditionalFormatting sqref="M10 M17 M24 M31">
    <cfRule type="expression" priority="61" dxfId="1" stopIfTrue="1">
      <formula>IF(A10,T10)="dom"</formula>
    </cfRule>
  </conditionalFormatting>
  <conditionalFormatting sqref="O10 O17 O24 O31">
    <cfRule type="expression" priority="62" dxfId="1" stopIfTrue="1">
      <formula>IF(A10,T10)="dom"</formula>
    </cfRule>
  </conditionalFormatting>
  <conditionalFormatting sqref="B24:B37 B20:B22 B16:B18 B7:B10 B12:B14">
    <cfRule type="cellIs" priority="63" dxfId="2" operator="equal" stopIfTrue="1">
      <formula>"dom"</formula>
    </cfRule>
  </conditionalFormatting>
  <conditionalFormatting sqref="F4:F5">
    <cfRule type="cellIs" priority="64" dxfId="3" operator="equal" stopIfTrue="1">
      <formula>"SEI A DEBITO"</formula>
    </cfRule>
  </conditionalFormatting>
  <conditionalFormatting sqref="N22 N29:N30 N13 N34 N36:N37 N8:N9 N16 N20 N27">
    <cfRule type="expression" priority="65" dxfId="1" stopIfTrue="1">
      <formula>IF(A8,P8)="dom"</formula>
    </cfRule>
  </conditionalFormatting>
  <conditionalFormatting sqref="N31">
    <cfRule type="expression" priority="66" dxfId="1" stopIfTrue="1">
      <formula>IF(A31,T31)="dom"</formula>
    </cfRule>
  </conditionalFormatting>
  <conditionalFormatting sqref="A23">
    <cfRule type="expression" priority="67" dxfId="6" stopIfTrue="1">
      <formula>IF(A23,P23)=2006</formula>
    </cfRule>
  </conditionalFormatting>
  <conditionalFormatting sqref="B23">
    <cfRule type="expression" priority="68" dxfId="7" stopIfTrue="1">
      <formula>IF(A23,P23)=2006</formula>
    </cfRule>
  </conditionalFormatting>
  <conditionalFormatting sqref="D23">
    <cfRule type="expression" priority="69" dxfId="6" stopIfTrue="1">
      <formula>IF(A23,P23)=2006</formula>
    </cfRule>
  </conditionalFormatting>
  <conditionalFormatting sqref="E23">
    <cfRule type="expression" priority="70" dxfId="6" stopIfTrue="1">
      <formula>IF(A23,P23)=2006</formula>
    </cfRule>
  </conditionalFormatting>
  <conditionalFormatting sqref="F23">
    <cfRule type="expression" priority="71" dxfId="6" stopIfTrue="1">
      <formula>IF(A23,P23)=2006</formula>
    </cfRule>
  </conditionalFormatting>
  <conditionalFormatting sqref="G23">
    <cfRule type="expression" priority="72" dxfId="6" stopIfTrue="1">
      <formula>IF(A23,P23)=2006</formula>
    </cfRule>
  </conditionalFormatting>
  <conditionalFormatting sqref="H23">
    <cfRule type="expression" priority="73" dxfId="6" stopIfTrue="1">
      <formula>IF(A23,P23)=2006</formula>
    </cfRule>
  </conditionalFormatting>
  <conditionalFormatting sqref="I23">
    <cfRule type="expression" priority="74" dxfId="6" stopIfTrue="1">
      <formula>IF(A23,P23)=2006</formula>
    </cfRule>
  </conditionalFormatting>
  <conditionalFormatting sqref="J23">
    <cfRule type="expression" priority="75" dxfId="6" stopIfTrue="1">
      <formula>IF(A23,P23)=2006</formula>
    </cfRule>
  </conditionalFormatting>
  <conditionalFormatting sqref="K23">
    <cfRule type="expression" priority="76" dxfId="6" stopIfTrue="1">
      <formula>IF(A23,P23)=2006</formula>
    </cfRule>
  </conditionalFormatting>
  <conditionalFormatting sqref="L23">
    <cfRule type="expression" priority="77" dxfId="6" stopIfTrue="1">
      <formula>IF(A23,P23)=2006</formula>
    </cfRule>
  </conditionalFormatting>
  <conditionalFormatting sqref="M23">
    <cfRule type="expression" priority="78" dxfId="6" stopIfTrue="1">
      <formula>IF(A23,P23)=2006</formula>
    </cfRule>
  </conditionalFormatting>
  <conditionalFormatting sqref="N23">
    <cfRule type="expression" priority="79" dxfId="6" stopIfTrue="1">
      <formula>IF(A23,P23)=2006</formula>
    </cfRule>
  </conditionalFormatting>
  <conditionalFormatting sqref="O23">
    <cfRule type="expression" priority="80" dxfId="6" stopIfTrue="1">
      <formula>IF(A23,P23)=2006</formula>
    </cfRule>
  </conditionalFormatting>
  <conditionalFormatting sqref="N14">
    <cfRule type="expression" priority="81" dxfId="1" stopIfTrue="1">
      <formula>IF(A14,Q14)="dom"</formula>
    </cfRule>
  </conditionalFormatting>
  <conditionalFormatting sqref="D15">
    <cfRule type="expression" priority="82" dxfId="1" stopIfTrue="1">
      <formula>IF(A15,P15)="x"</formula>
    </cfRule>
  </conditionalFormatting>
  <conditionalFormatting sqref="E15">
    <cfRule type="expression" priority="83" dxfId="1" stopIfTrue="1">
      <formula>IF(A15,P15)="x"</formula>
    </cfRule>
  </conditionalFormatting>
  <conditionalFormatting sqref="B15">
    <cfRule type="expression" priority="84" dxfId="2" stopIfTrue="1">
      <formula>IF(A15,P15)="x"</formula>
    </cfRule>
  </conditionalFormatting>
  <conditionalFormatting sqref="F15">
    <cfRule type="expression" priority="85" dxfId="1" stopIfTrue="1">
      <formula>IF(A15,P15)="x"</formula>
    </cfRule>
  </conditionalFormatting>
  <conditionalFormatting sqref="G15">
    <cfRule type="expression" priority="86" dxfId="1" stopIfTrue="1">
      <formula>IF(A15,P15)="x"</formula>
    </cfRule>
  </conditionalFormatting>
  <conditionalFormatting sqref="H15">
    <cfRule type="expression" priority="87" dxfId="1" stopIfTrue="1">
      <formula>IF(A15,P15)="x"</formula>
    </cfRule>
  </conditionalFormatting>
  <conditionalFormatting sqref="I15">
    <cfRule type="expression" priority="88" dxfId="1" stopIfTrue="1">
      <formula>IF(A15,P15)="x"</formula>
    </cfRule>
  </conditionalFormatting>
  <conditionalFormatting sqref="J15">
    <cfRule type="expression" priority="89" dxfId="1" stopIfTrue="1">
      <formula>IF(A15,P15)="x"</formula>
    </cfRule>
  </conditionalFormatting>
  <conditionalFormatting sqref="K15">
    <cfRule type="expression" priority="90" dxfId="1" stopIfTrue="1">
      <formula>IF(A15,P15)="x"</formula>
    </cfRule>
  </conditionalFormatting>
  <conditionalFormatting sqref="L15">
    <cfRule type="expression" priority="91" dxfId="1" stopIfTrue="1">
      <formula>IF(A15,P15)="x"</formula>
    </cfRule>
  </conditionalFormatting>
  <conditionalFormatting sqref="M15">
    <cfRule type="expression" priority="92" dxfId="1" stopIfTrue="1">
      <formula>IF(A15,P15)="x"</formula>
    </cfRule>
  </conditionalFormatting>
  <conditionalFormatting sqref="N15">
    <cfRule type="expression" priority="93" dxfId="1" stopIfTrue="1">
      <formula>IF(A15,P15)="x"</formula>
    </cfRule>
  </conditionalFormatting>
  <conditionalFormatting sqref="O15">
    <cfRule type="expression" priority="94" dxfId="1" stopIfTrue="1">
      <formula>IF(A15,P15)="x"</formula>
    </cfRule>
  </conditionalFormatting>
  <conditionalFormatting sqref="N12 N33 N26">
    <cfRule type="expression" priority="95" dxfId="1" stopIfTrue="1">
      <formula>IF(A12,R12)="dom"</formula>
    </cfRule>
  </conditionalFormatting>
  <conditionalFormatting sqref="N21 N28 N35">
    <cfRule type="expression" priority="96" dxfId="1" stopIfTrue="1">
      <formula>IF(A21,Q21)="dom"</formula>
    </cfRule>
  </conditionalFormatting>
  <conditionalFormatting sqref="N18 N25 N32">
    <cfRule type="expression" priority="97" dxfId="1" stopIfTrue="1">
      <formula>IF(A18,S18)="dom"</formula>
    </cfRule>
  </conditionalFormatting>
  <conditionalFormatting sqref="N19">
    <cfRule type="expression" priority="98" dxfId="1" stopIfTrue="1">
      <formula>IF(A19,S19)="X"</formula>
    </cfRule>
  </conditionalFormatting>
  <conditionalFormatting sqref="O19">
    <cfRule type="expression" priority="99" dxfId="1" stopIfTrue="1">
      <formula>IF(A19,S19)="X"</formula>
    </cfRule>
  </conditionalFormatting>
  <conditionalFormatting sqref="A19">
    <cfRule type="expression" priority="100" dxfId="1" stopIfTrue="1">
      <formula>IF(A19,S19)="X"</formula>
    </cfRule>
  </conditionalFormatting>
  <conditionalFormatting sqref="B19">
    <cfRule type="expression" priority="101" dxfId="2" stopIfTrue="1">
      <formula>IF(A19,S19)="x"</formula>
    </cfRule>
  </conditionalFormatting>
  <conditionalFormatting sqref="D19">
    <cfRule type="expression" priority="102" dxfId="1" stopIfTrue="1">
      <formula>IF(A19,S19)="X"</formula>
    </cfRule>
  </conditionalFormatting>
  <conditionalFormatting sqref="E19">
    <cfRule type="expression" priority="103" dxfId="1" stopIfTrue="1">
      <formula>IF(A19,S19)="X"</formula>
    </cfRule>
  </conditionalFormatting>
  <conditionalFormatting sqref="F19">
    <cfRule type="expression" priority="104" dxfId="1" stopIfTrue="1">
      <formula>IF(A19,S19)="X"</formula>
    </cfRule>
  </conditionalFormatting>
  <conditionalFormatting sqref="G19">
    <cfRule type="expression" priority="105" dxfId="1" stopIfTrue="1">
      <formula>IF(A19,S19)="X"</formula>
    </cfRule>
  </conditionalFormatting>
  <conditionalFormatting sqref="H19">
    <cfRule type="expression" priority="106" dxfId="1" stopIfTrue="1">
      <formula>IF(A19,S19)="X"</formula>
    </cfRule>
  </conditionalFormatting>
  <conditionalFormatting sqref="I19">
    <cfRule type="expression" priority="107" dxfId="1" stopIfTrue="1">
      <formula>IF(A19,S19)="X"</formula>
    </cfRule>
  </conditionalFormatting>
  <conditionalFormatting sqref="J19">
    <cfRule type="expression" priority="108" dxfId="1" stopIfTrue="1">
      <formula>IF(A19,S19)="X"</formula>
    </cfRule>
  </conditionalFormatting>
  <conditionalFormatting sqref="K19">
    <cfRule type="expression" priority="109" dxfId="1" stopIfTrue="1">
      <formula>IF(A19,S19)="X"</formula>
    </cfRule>
  </conditionalFormatting>
  <conditionalFormatting sqref="L19">
    <cfRule type="expression" priority="110" dxfId="1" stopIfTrue="1">
      <formula>IF(A19,S19)="X"</formula>
    </cfRule>
  </conditionalFormatting>
  <conditionalFormatting sqref="M19">
    <cfRule type="expression" priority="111" dxfId="1" stopIfTrue="1">
      <formula>IF(A19,S19)="X"</formula>
    </cfRule>
  </conditionalFormatting>
  <conditionalFormatting sqref="N10 N17 N24">
    <cfRule type="expression" priority="112" dxfId="1" stopIfTrue="1">
      <formula>IF(A10,T10)="dom"</formula>
    </cfRule>
  </conditionalFormatting>
  <conditionalFormatting sqref="O11">
    <cfRule type="expression" priority="113" dxfId="6" stopIfTrue="1">
      <formula>IF(A11,T11)=2010</formula>
    </cfRule>
    <cfRule type="expression" priority="114" dxfId="1" stopIfTrue="1">
      <formula>IF(A11,S11)="X"</formula>
    </cfRule>
  </conditionalFormatting>
  <conditionalFormatting sqref="N11">
    <cfRule type="expression" priority="115" dxfId="1" stopIfTrue="1">
      <formula>IF(A11,S11)="X"</formula>
    </cfRule>
    <cfRule type="expression" priority="116" dxfId="6" stopIfTrue="1">
      <formula>IF(A11,T11)=2010</formula>
    </cfRule>
  </conditionalFormatting>
  <conditionalFormatting sqref="M11">
    <cfRule type="expression" priority="117" dxfId="1" stopIfTrue="1">
      <formula>IF(A11,S11)="X"</formula>
    </cfRule>
    <cfRule type="expression" priority="118" dxfId="6" stopIfTrue="1">
      <formula>IF(A11,T11)=2010</formula>
    </cfRule>
  </conditionalFormatting>
  <conditionalFormatting sqref="L11">
    <cfRule type="expression" priority="119" dxfId="1" stopIfTrue="1">
      <formula>IF(A11,S11)="X"</formula>
    </cfRule>
    <cfRule type="expression" priority="120" dxfId="6" stopIfTrue="1">
      <formula>IF(A11,T11)=2010</formula>
    </cfRule>
  </conditionalFormatting>
  <conditionalFormatting sqref="K11">
    <cfRule type="expression" priority="121" dxfId="1" stopIfTrue="1">
      <formula>IF(A11,S11)="X"</formula>
    </cfRule>
    <cfRule type="expression" priority="122" dxfId="6" stopIfTrue="1">
      <formula>IF(A11,T11)=2010</formula>
    </cfRule>
  </conditionalFormatting>
  <conditionalFormatting sqref="J11">
    <cfRule type="expression" priority="123" dxfId="1" stopIfTrue="1">
      <formula>IF(A11,S11)="X"</formula>
    </cfRule>
    <cfRule type="expression" priority="124" dxfId="6" stopIfTrue="1">
      <formula>IF(A11,T11)=2010</formula>
    </cfRule>
  </conditionalFormatting>
  <conditionalFormatting sqref="I11">
    <cfRule type="expression" priority="125" dxfId="1" stopIfTrue="1">
      <formula>IF(A11,S11)="X"</formula>
    </cfRule>
    <cfRule type="expression" priority="126" dxfId="6" stopIfTrue="1">
      <formula>IF(A11,T11)=2010</formula>
    </cfRule>
  </conditionalFormatting>
  <conditionalFormatting sqref="H11">
    <cfRule type="expression" priority="127" dxfId="1" stopIfTrue="1">
      <formula>IF(A11,S11)="X"</formula>
    </cfRule>
    <cfRule type="expression" priority="128" dxfId="6" stopIfTrue="1">
      <formula>IF(A11,T11)=2010</formula>
    </cfRule>
  </conditionalFormatting>
  <conditionalFormatting sqref="G11">
    <cfRule type="expression" priority="129" dxfId="1" stopIfTrue="1">
      <formula>IF(A11,S11)="X"</formula>
    </cfRule>
    <cfRule type="expression" priority="130" dxfId="6" stopIfTrue="1">
      <formula>IF(A11,T11)=2010</formula>
    </cfRule>
  </conditionalFormatting>
  <conditionalFormatting sqref="F11">
    <cfRule type="expression" priority="131" dxfId="1" stopIfTrue="1">
      <formula>IF(A11,S11)="X"</formula>
    </cfRule>
    <cfRule type="expression" priority="132" dxfId="6" stopIfTrue="1">
      <formula>IF(A11,T11)=2010</formula>
    </cfRule>
  </conditionalFormatting>
  <conditionalFormatting sqref="E11">
    <cfRule type="expression" priority="133" dxfId="1" stopIfTrue="1">
      <formula>IF(A11,S11)="X"</formula>
    </cfRule>
    <cfRule type="expression" priority="134" dxfId="6" stopIfTrue="1">
      <formula>IF(A11,T11)=2010</formula>
    </cfRule>
  </conditionalFormatting>
  <conditionalFormatting sqref="D11">
    <cfRule type="expression" priority="135" dxfId="1" stopIfTrue="1">
      <formula>IF(A11,S11)="X"</formula>
    </cfRule>
    <cfRule type="expression" priority="136" dxfId="6" stopIfTrue="1">
      <formula>IF(A11,T11)=2010</formula>
    </cfRule>
  </conditionalFormatting>
  <conditionalFormatting sqref="B11">
    <cfRule type="expression" priority="137" dxfId="2" stopIfTrue="1">
      <formula>IF(A11,S11)="x"</formula>
    </cfRule>
    <cfRule type="expression" priority="138" dxfId="6" stopIfTrue="1">
      <formula>IF(A11,T11)=2010</formula>
    </cfRule>
  </conditionalFormatting>
  <conditionalFormatting sqref="A11">
    <cfRule type="expression" priority="139" dxfId="1" stopIfTrue="1">
      <formula>IF(A11,S11)="X"</formula>
    </cfRule>
    <cfRule type="expression" priority="140" dxfId="6" stopIfTrue="1">
      <formula>IF(A11,T11)=2010</formula>
    </cfRule>
  </conditionalFormatting>
  <conditionalFormatting sqref="C23">
    <cfRule type="expression" priority="141" dxfId="6" stopIfTrue="1">
      <formula>IF(A23,P23)=2006</formula>
    </cfRule>
  </conditionalFormatting>
  <conditionalFormatting sqref="C15">
    <cfRule type="expression" priority="142" dxfId="1" stopIfTrue="1">
      <formula>IF(A15,P15)="X"</formula>
    </cfRule>
  </conditionalFormatting>
  <conditionalFormatting sqref="C19">
    <cfRule type="expression" priority="143" dxfId="1" stopIfTrue="1">
      <formula>IF(A19,S19)="X"</formula>
    </cfRule>
  </conditionalFormatting>
  <conditionalFormatting sqref="C11">
    <cfRule type="expression" priority="144" dxfId="1" stopIfTrue="1">
      <formula>IF(A11,S11)="X"</formula>
    </cfRule>
    <cfRule type="expression" priority="145" dxfId="6" stopIfTrue="1">
      <formula>IF(A11,T11)=2010</formula>
    </cfRule>
  </conditionalFormatting>
  <conditionalFormatting sqref="C8">
    <cfRule type="expression" priority="146" dxfId="1" stopIfTrue="1">
      <formula>IF(A8,P8)="dom"</formula>
    </cfRule>
  </conditionalFormatting>
  <conditionalFormatting sqref="C22 C29 C36">
    <cfRule type="expression" priority="147" dxfId="1" stopIfTrue="1">
      <formula>IF(A22,P22)="dom"</formula>
    </cfRule>
  </conditionalFormatting>
  <conditionalFormatting sqref="C7 C14 C21 C28 C35">
    <cfRule type="expression" priority="148" dxfId="1" stopIfTrue="1">
      <formula>IF(A7,Q7)="dom"</formula>
    </cfRule>
  </conditionalFormatting>
  <conditionalFormatting sqref="C12 C26 C33">
    <cfRule type="expression" priority="149" dxfId="1" stopIfTrue="1">
      <formula>IF(A12,R12)="dom"</formula>
    </cfRule>
  </conditionalFormatting>
  <conditionalFormatting sqref="C18 C25 C32">
    <cfRule type="expression" priority="150" dxfId="1" stopIfTrue="1">
      <formula>IF(A18,S18)="dom"</formula>
    </cfRule>
  </conditionalFormatting>
  <conditionalFormatting sqref="C10 C17 C24 C31">
    <cfRule type="expression" priority="151" dxfId="1" stopIfTrue="1">
      <formula>IF(A10,T10)="dom"</formula>
    </cfRule>
  </conditionalFormatting>
  <conditionalFormatting sqref="A15">
    <cfRule type="expression" priority="152" dxfId="1" stopIfTrue="1">
      <formula>IF(A15,P15)="x"</formula>
    </cfRule>
    <cfRule type="expression" priority="153" dxfId="6" stopIfTrue="1">
      <formula>IF(A15,Q15)="X"</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codeName="Foglio6">
    <tabColor indexed="21"/>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41</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30">
        <v>1</v>
      </c>
      <c r="B7" s="31" t="str">
        <f>IF($N$2=2006,C!B37,IF($N$2=2007,C!C37,IF($N$2=2008,C!D37,IF($N$2=2009,C!E37,IF($N$2=2010,C!F37,"")))))</f>
        <v>lun</v>
      </c>
      <c r="C7" s="25">
        <f>IF(O7="Festa del Lavoro",0)</f>
        <v>0</v>
      </c>
      <c r="D7" s="71"/>
      <c r="E7" s="71"/>
      <c r="F7" s="60" t="str">
        <f aca="true" t="shared" si="0" ref="F7:F37">IF(OR(C7="==",D7=""),"0.00",IF(E7=0,0,E7-D7))</f>
        <v>0.00</v>
      </c>
      <c r="G7" s="71"/>
      <c r="H7" s="71"/>
      <c r="I7" s="60" t="str">
        <f aca="true" t="shared" si="1" ref="I7:I37">IF(OR(C7="==",G7=""),"0.00",IF(H7=0,0,H7-G7))</f>
        <v>0.00</v>
      </c>
      <c r="J7" s="71"/>
      <c r="K7" s="71"/>
      <c r="L7" s="60">
        <f aca="true" t="shared" si="2" ref="L7:L37">IF(C7="==","0.00",IF(J7=0,F7+I7+K7,F7+I7+K7-J7))</f>
        <v>0</v>
      </c>
      <c r="M7" s="25">
        <f aca="true" t="shared" si="3" ref="M7:M37">IF(C7="==","==",IF(C7&lt;L7,L7-C7,""))</f>
      </c>
      <c r="N7" s="25">
        <f>IF(L7=0,"",IF(C7&gt;L7,C7-L7,"=="))</f>
      </c>
      <c r="O7" s="267" t="s">
        <v>67</v>
      </c>
      <c r="P7" s="140">
        <f>IF(B7="dom","dom","")</f>
      </c>
      <c r="Q7" s="144"/>
      <c r="R7" s="146"/>
      <c r="S7" s="149"/>
      <c r="T7" s="265">
        <f>IF(B7="sab","sab","")</f>
      </c>
      <c r="U7" s="73"/>
      <c r="V7" s="73"/>
      <c r="W7" s="73"/>
      <c r="X7" s="73"/>
      <c r="Y7" s="73"/>
      <c r="Z7" s="73"/>
      <c r="AA7" s="73"/>
    </row>
    <row r="8" spans="1:27" ht="13.5" customHeight="1">
      <c r="A8" s="14">
        <v>2</v>
      </c>
      <c r="B8" s="16" t="str">
        <f>IF($N$2=2006,C!B38,IF($N$2=2007,C!C38,IF($N$2=2008,C!D38,IF($N$2=2009,C!E38,IF($N$2=2010,C!F38,"")))))</f>
        <v>mar</v>
      </c>
      <c r="C8" s="306">
        <f>IF(B8="lun",MENU!$N$26,IF(B8="mar",MENU!$O$26,IF(B8="mer",MENU!$P$26,IF(B8="gio",MENU!$Q$26,IF(B8="ven",MENU!$R$26,IF(B8="sab",MENU!$S$26,IF(B8="dom",MENU!$T$26)))))))</f>
        <v>0.25</v>
      </c>
      <c r="D8" s="65"/>
      <c r="E8" s="65"/>
      <c r="F8" s="48" t="str">
        <f t="shared" si="0"/>
        <v>0.00</v>
      </c>
      <c r="G8" s="65"/>
      <c r="H8" s="65"/>
      <c r="I8" s="48" t="str">
        <f t="shared" si="1"/>
        <v>0.00</v>
      </c>
      <c r="J8" s="65"/>
      <c r="K8" s="65"/>
      <c r="L8" s="48">
        <f t="shared" si="2"/>
        <v>0</v>
      </c>
      <c r="M8" s="6">
        <f t="shared" si="3"/>
      </c>
      <c r="N8" s="6">
        <f>IF(L8=0,"",IF(C8&gt;L8,C8-L8,"=="))</f>
      </c>
      <c r="O8" s="69"/>
      <c r="P8" s="140"/>
      <c r="Q8" s="144"/>
      <c r="R8" s="146"/>
      <c r="S8" s="265">
        <f>IF(B8="sab","sab","")</f>
      </c>
      <c r="T8" s="265">
        <f>IF(B8="dom","dom","")</f>
      </c>
      <c r="U8" s="73"/>
      <c r="V8" s="73"/>
      <c r="W8" s="73"/>
      <c r="X8" s="73"/>
      <c r="Y8" s="73"/>
      <c r="Z8" s="73"/>
      <c r="AA8" s="73"/>
    </row>
    <row r="9" spans="1:27" ht="13.5" customHeight="1">
      <c r="A9" s="14">
        <v>3</v>
      </c>
      <c r="B9" s="16" t="str">
        <f>IF($N$2=2006,C!B39,IF($N$2=2007,C!C39,IF($N$2=2008,C!D39,IF($N$2=2009,C!E39,IF($N$2=2010,C!F39,"")))))</f>
        <v>mer</v>
      </c>
      <c r="C9" s="306">
        <f>IF(B9="lun",MENU!$N$26,IF(B9="mar",MENU!$O$26,IF(B9="mer",MENU!$P$26,IF(B9="gio",MENU!$Q$26,IF(B9="ven",MENU!$R$26,IF(B9="sab",MENU!$S$26,IF(B9="dom",MENU!$T$26)))))))</f>
        <v>0.25</v>
      </c>
      <c r="D9" s="65"/>
      <c r="E9" s="65"/>
      <c r="F9" s="48" t="str">
        <f t="shared" si="0"/>
        <v>0.00</v>
      </c>
      <c r="G9" s="65"/>
      <c r="H9" s="65"/>
      <c r="I9" s="48" t="str">
        <f t="shared" si="1"/>
        <v>0.00</v>
      </c>
      <c r="J9" s="65"/>
      <c r="K9" s="65"/>
      <c r="L9" s="48">
        <f t="shared" si="2"/>
        <v>0</v>
      </c>
      <c r="M9" s="6">
        <f t="shared" si="3"/>
      </c>
      <c r="N9" s="6">
        <f aca="true" t="shared" si="4" ref="N9:N37">IF(L9=0,"",IF(C9&gt;L9,C9-L9,"=="))</f>
      </c>
      <c r="O9" s="69"/>
      <c r="P9" s="140"/>
      <c r="Q9" s="144"/>
      <c r="R9" s="265">
        <f>IF(B9="sab","sab","")</f>
      </c>
      <c r="S9" s="265">
        <f>IF(B9="dom","dom","")</f>
      </c>
      <c r="T9" s="152"/>
      <c r="U9" s="73"/>
      <c r="V9" s="73"/>
      <c r="W9" s="73"/>
      <c r="X9" s="73"/>
      <c r="Y9" s="73"/>
      <c r="Z9" s="73"/>
      <c r="AA9" s="73"/>
    </row>
    <row r="10" spans="1:27" ht="13.5" customHeight="1">
      <c r="A10" s="14">
        <v>4</v>
      </c>
      <c r="B10" s="16" t="str">
        <f>IF($N$2=2006,C!B40,IF($N$2=2007,C!C40,IF($N$2=2008,C!D40,IF($N$2=2009,C!E40,IF($N$2=2010,C!F40,"")))))</f>
        <v>gio</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40"/>
      <c r="Q10" s="144"/>
      <c r="R10" s="265">
        <f>IF(B10="dom","dom","")</f>
      </c>
      <c r="S10" s="149"/>
      <c r="T10" s="152"/>
      <c r="U10" s="73"/>
      <c r="V10" s="73"/>
      <c r="W10" s="73"/>
      <c r="X10" s="73"/>
      <c r="Y10" s="73"/>
      <c r="Z10" s="73"/>
      <c r="AA10" s="73"/>
    </row>
    <row r="11" spans="1:27" ht="13.5" customHeight="1">
      <c r="A11" s="14">
        <v>5</v>
      </c>
      <c r="B11" s="16" t="str">
        <f>IF($N$2=2006,C!B41,IF($N$2=2007,C!C41,IF($N$2=2008,C!D41,IF($N$2=2009,C!E41,IF($N$2=2010,C!F41,"")))))</f>
        <v>ven</v>
      </c>
      <c r="C11" s="306">
        <f>IF(B11="lun",MENU!$N$26,IF(B11="mar",MENU!$O$26,IF(B11="mer",MENU!$P$26,IF(B11="gio",MENU!$Q$26,IF(B11="ven",MENU!$R$26,IF(B11="sab",MENU!$S$26,IF(B11="dom",MENU!$T$26)))))))</f>
        <v>0.25</v>
      </c>
      <c r="D11" s="65"/>
      <c r="E11" s="65"/>
      <c r="F11" s="48" t="str">
        <f t="shared" si="0"/>
        <v>0.00</v>
      </c>
      <c r="G11" s="65"/>
      <c r="H11" s="65"/>
      <c r="I11" s="48" t="str">
        <f t="shared" si="1"/>
        <v>0.00</v>
      </c>
      <c r="J11" s="65"/>
      <c r="K11" s="65"/>
      <c r="L11" s="48">
        <f t="shared" si="2"/>
        <v>0</v>
      </c>
      <c r="M11" s="6">
        <f t="shared" si="3"/>
      </c>
      <c r="N11" s="6">
        <f t="shared" si="4"/>
      </c>
      <c r="O11" s="69"/>
      <c r="P11" s="140">
        <f>IF(B11="dom","dom","")</f>
      </c>
      <c r="Q11" s="265">
        <f>IF(B11="sab","sab","")</f>
      </c>
      <c r="R11" s="146"/>
      <c r="S11" s="149"/>
      <c r="T11" s="152"/>
      <c r="U11" s="73"/>
      <c r="V11" s="73"/>
      <c r="W11" s="73"/>
      <c r="X11" s="73"/>
      <c r="Y11" s="73"/>
      <c r="Z11" s="73"/>
      <c r="AA11" s="73"/>
    </row>
    <row r="12" spans="1:27" ht="13.5" customHeight="1">
      <c r="A12" s="14">
        <v>6</v>
      </c>
      <c r="B12" s="16" t="str">
        <f>IF($N$2=2006,C!B42,IF($N$2=2007,C!C42,IF($N$2=2008,C!D42,IF($N$2=2009,C!E42,IF($N$2=2010,C!F42,"")))))</f>
        <v>sab</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69"/>
      <c r="P12" s="140" t="str">
        <f>IF(B12="sab","sab","")</f>
        <v>sab</v>
      </c>
      <c r="Q12" s="265">
        <f>IF(B12="dom","dom","")</f>
      </c>
      <c r="R12" s="146"/>
      <c r="S12" s="149"/>
      <c r="T12" s="152"/>
      <c r="U12" s="73"/>
      <c r="V12" s="73"/>
      <c r="W12" s="73"/>
      <c r="X12" s="73"/>
      <c r="Y12" s="73"/>
      <c r="Z12" s="73"/>
      <c r="AA12" s="73"/>
    </row>
    <row r="13" spans="1:27" ht="13.5" customHeight="1">
      <c r="A13" s="14">
        <v>7</v>
      </c>
      <c r="B13" s="16" t="str">
        <f>IF($N$2=2006,C!B43,IF($N$2=2007,C!C43,IF($N$2=2008,C!D43,IF($N$2=2009,C!E43,IF($N$2=2010,C!F43,"")))))</f>
        <v>dom</v>
      </c>
      <c r="C13" s="306">
        <f>IF(B13="lun",MENU!$N$26,IF(B13="mar",MENU!$O$26,IF(B13="mer",MENU!$P$26,IF(B13="gio",MENU!$Q$26,IF(B13="ven",MENU!$R$26,IF(B13="sab",MENU!$S$26,IF(B13="dom",MENU!$T$26)))))))</f>
        <v>0</v>
      </c>
      <c r="D13" s="65"/>
      <c r="E13" s="65"/>
      <c r="F13" s="48" t="str">
        <f t="shared" si="0"/>
        <v>0.00</v>
      </c>
      <c r="G13" s="65"/>
      <c r="H13" s="65"/>
      <c r="I13" s="48" t="str">
        <f t="shared" si="1"/>
        <v>0.00</v>
      </c>
      <c r="J13" s="65"/>
      <c r="K13" s="65"/>
      <c r="L13" s="48">
        <f t="shared" si="2"/>
        <v>0</v>
      </c>
      <c r="M13" s="6">
        <f t="shared" si="3"/>
      </c>
      <c r="N13" s="6">
        <f t="shared" si="4"/>
      </c>
      <c r="O13" s="69"/>
      <c r="P13" s="140" t="str">
        <f>IF(B13="dom","dom","")</f>
        <v>dom</v>
      </c>
      <c r="Q13" s="144"/>
      <c r="R13" s="146"/>
      <c r="S13" s="149"/>
      <c r="T13" s="152"/>
      <c r="U13" s="73"/>
      <c r="V13" s="73"/>
      <c r="W13" s="73"/>
      <c r="X13" s="73"/>
      <c r="Y13" s="73"/>
      <c r="Z13" s="73"/>
      <c r="AA13" s="73"/>
    </row>
    <row r="14" spans="1:27" ht="13.5" customHeight="1">
      <c r="A14" s="14">
        <v>8</v>
      </c>
      <c r="B14" s="16" t="str">
        <f>IF($N$2=2006,C!B44,IF($N$2=2007,C!C44,IF($N$2=2008,C!D44,IF($N$2=2009,C!E44,IF($N$2=2010,C!F44,"")))))</f>
        <v>lun</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6">
        <f t="shared" si="4"/>
      </c>
      <c r="O14" s="69"/>
      <c r="P14" s="140">
        <f>IF(B14="dom","dom","")</f>
      </c>
      <c r="Q14" s="144"/>
      <c r="R14" s="146"/>
      <c r="S14" s="149"/>
      <c r="T14" s="265">
        <f>IF(B14="sab","sab","")</f>
      </c>
      <c r="U14" s="73"/>
      <c r="V14" s="73"/>
      <c r="W14" s="73"/>
      <c r="X14" s="73"/>
      <c r="Y14" s="73"/>
      <c r="Z14" s="73"/>
      <c r="AA14" s="73"/>
    </row>
    <row r="15" spans="1:27" ht="13.5" customHeight="1">
      <c r="A15" s="14">
        <v>9</v>
      </c>
      <c r="B15" s="16" t="str">
        <f>IF($N$2=2006,C!B45,IF($N$2=2007,C!C45,IF($N$2=2008,C!D45,IF($N$2=2009,C!E45,IF($N$2=2010,C!F45,"")))))</f>
        <v>mar</v>
      </c>
      <c r="C15" s="306">
        <f>IF(B15="lun",MENU!$N$26,IF(B15="mar",MENU!$O$26,IF(B15="mer",MENU!$P$26,IF(B15="gio",MENU!$Q$26,IF(B15="ven",MENU!$R$26,IF(B15="sab",MENU!$S$26,IF(B15="dom",MENU!$T$26)))))))</f>
        <v>0.25</v>
      </c>
      <c r="D15" s="66"/>
      <c r="E15" s="66"/>
      <c r="F15" s="48" t="str">
        <f t="shared" si="0"/>
        <v>0.00</v>
      </c>
      <c r="G15" s="65"/>
      <c r="H15" s="65"/>
      <c r="I15" s="48" t="str">
        <f t="shared" si="1"/>
        <v>0.00</v>
      </c>
      <c r="J15" s="65"/>
      <c r="K15" s="65"/>
      <c r="L15" s="48">
        <f t="shared" si="2"/>
        <v>0</v>
      </c>
      <c r="M15" s="6">
        <f t="shared" si="3"/>
      </c>
      <c r="N15" s="6">
        <f t="shared" si="4"/>
      </c>
      <c r="O15" s="69"/>
      <c r="P15" s="140"/>
      <c r="Q15" s="144"/>
      <c r="R15" s="146"/>
      <c r="S15" s="265">
        <f>IF(B15="sab","sab","")</f>
      </c>
      <c r="T15" s="265">
        <f>IF(B15="dom","dom","")</f>
      </c>
      <c r="U15" s="73"/>
      <c r="V15" s="73"/>
      <c r="W15" s="73"/>
      <c r="X15" s="73"/>
      <c r="Y15" s="73"/>
      <c r="Z15" s="73"/>
      <c r="AA15" s="73"/>
    </row>
    <row r="16" spans="1:27" ht="13.5" customHeight="1">
      <c r="A16" s="14">
        <v>10</v>
      </c>
      <c r="B16" s="16" t="str">
        <f>IF($N$2=2006,C!B46,IF($N$2=2007,C!C46,IF($N$2=2008,C!D46,IF($N$2=2009,C!E46,IF($N$2=2010,C!F46,"")))))</f>
        <v>mer</v>
      </c>
      <c r="C16" s="306">
        <f>IF(B16="lun",MENU!$N$26,IF(B16="mar",MENU!$O$26,IF(B16="mer",MENU!$P$26,IF(B16="gio",MENU!$Q$26,IF(B16="ven",MENU!$R$26,IF(B16="sab",MENU!$S$26,IF(B16="dom",MENU!$T$26)))))))</f>
        <v>0.25</v>
      </c>
      <c r="D16" s="66"/>
      <c r="E16" s="66"/>
      <c r="F16" s="48" t="str">
        <f t="shared" si="0"/>
        <v>0.00</v>
      </c>
      <c r="G16" s="65"/>
      <c r="H16" s="65"/>
      <c r="I16" s="48" t="str">
        <f t="shared" si="1"/>
        <v>0.00</v>
      </c>
      <c r="J16" s="65"/>
      <c r="K16" s="65"/>
      <c r="L16" s="48">
        <f t="shared" si="2"/>
        <v>0</v>
      </c>
      <c r="M16" s="6">
        <f t="shared" si="3"/>
      </c>
      <c r="N16" s="6">
        <f t="shared" si="4"/>
      </c>
      <c r="O16" s="69"/>
      <c r="P16" s="140"/>
      <c r="Q16" s="144"/>
      <c r="R16" s="265">
        <f>IF(B16="sab","sab","")</f>
      </c>
      <c r="S16" s="265">
        <f>IF(B16="dom","dom","")</f>
      </c>
      <c r="T16" s="152"/>
      <c r="U16" s="73"/>
      <c r="V16" s="73"/>
      <c r="W16" s="73"/>
      <c r="X16" s="73"/>
      <c r="Y16" s="73"/>
      <c r="Z16" s="73"/>
      <c r="AA16" s="73"/>
    </row>
    <row r="17" spans="1:27" ht="13.5" customHeight="1">
      <c r="A17" s="14">
        <v>11</v>
      </c>
      <c r="B17" s="16" t="str">
        <f>IF($N$2=2006,C!B47,IF($N$2=2007,C!C47,IF($N$2=2008,C!D47,IF($N$2=2009,C!E47,IF($N$2=2010,C!F47,"")))))</f>
        <v>gio</v>
      </c>
      <c r="C17" s="306">
        <f>IF(B17="lun",MENU!$N$26,IF(B17="mar",MENU!$O$26,IF(B17="mer",MENU!$P$26,IF(B17="gio",MENU!$Q$26,IF(B17="ven",MENU!$R$26,IF(B17="sab",MENU!$S$26,IF(B17="dom",MENU!$T$26)))))))</f>
        <v>0.25</v>
      </c>
      <c r="D17" s="66"/>
      <c r="E17" s="66"/>
      <c r="F17" s="48" t="str">
        <f t="shared" si="0"/>
        <v>0.00</v>
      </c>
      <c r="G17" s="65"/>
      <c r="H17" s="65"/>
      <c r="I17" s="48" t="str">
        <f t="shared" si="1"/>
        <v>0.00</v>
      </c>
      <c r="J17" s="65"/>
      <c r="K17" s="65"/>
      <c r="L17" s="48">
        <f t="shared" si="2"/>
        <v>0</v>
      </c>
      <c r="M17" s="6">
        <f t="shared" si="3"/>
      </c>
      <c r="N17" s="6">
        <f t="shared" si="4"/>
      </c>
      <c r="O17" s="69"/>
      <c r="P17" s="140"/>
      <c r="Q17" s="144"/>
      <c r="R17" s="265">
        <f>IF(B17="dom","dom","")</f>
      </c>
      <c r="S17" s="149"/>
      <c r="T17" s="152"/>
      <c r="U17" s="73"/>
      <c r="V17" s="73"/>
      <c r="W17" s="73"/>
      <c r="X17" s="73"/>
      <c r="Y17" s="73"/>
      <c r="Z17" s="73"/>
      <c r="AA17" s="73"/>
    </row>
    <row r="18" spans="1:27" ht="13.5" customHeight="1">
      <c r="A18" s="14">
        <v>12</v>
      </c>
      <c r="B18" s="16" t="str">
        <f>IF($N$2=2006,C!B48,IF($N$2=2007,C!C48,IF($N$2=2008,C!D48,IF($N$2=2009,C!E48,IF($N$2=2010,C!F48,"")))))</f>
        <v>ven</v>
      </c>
      <c r="C18" s="306">
        <f>IF(B18="lun",MENU!$N$26,IF(B18="mar",MENU!$O$26,IF(B18="mer",MENU!$P$26,IF(B18="gio",MENU!$Q$26,IF(B18="ven",MENU!$R$26,IF(B18="sab",MENU!$S$26,IF(B18="dom",MENU!$T$26)))))))</f>
        <v>0.25</v>
      </c>
      <c r="D18" s="66"/>
      <c r="E18" s="66"/>
      <c r="F18" s="48" t="str">
        <f t="shared" si="0"/>
        <v>0.00</v>
      </c>
      <c r="G18" s="65"/>
      <c r="H18" s="65"/>
      <c r="I18" s="48" t="str">
        <f t="shared" si="1"/>
        <v>0.00</v>
      </c>
      <c r="J18" s="65"/>
      <c r="K18" s="65"/>
      <c r="L18" s="48">
        <f t="shared" si="2"/>
        <v>0</v>
      </c>
      <c r="M18" s="6">
        <f t="shared" si="3"/>
      </c>
      <c r="N18" s="6">
        <f t="shared" si="4"/>
      </c>
      <c r="O18" s="69"/>
      <c r="P18" s="140">
        <f>IF(B18="dom","dom","")</f>
      </c>
      <c r="Q18" s="265">
        <f>IF(B18="sab","sab","")</f>
      </c>
      <c r="R18" s="146"/>
      <c r="S18" s="149"/>
      <c r="T18" s="152"/>
      <c r="U18" s="73"/>
      <c r="V18" s="73"/>
      <c r="W18" s="73"/>
      <c r="X18" s="73"/>
      <c r="Y18" s="73"/>
      <c r="Z18" s="73"/>
      <c r="AA18" s="73"/>
    </row>
    <row r="19" spans="1:27" ht="13.5" customHeight="1">
      <c r="A19" s="14">
        <v>13</v>
      </c>
      <c r="B19" s="16" t="str">
        <f>IF($N$2=2006,C!B49,IF($N$2=2007,C!C49,IF($N$2=2008,C!D49,IF($N$2=2009,C!E49,IF($N$2=2010,C!F49,"")))))</f>
        <v>sab</v>
      </c>
      <c r="C19" s="306">
        <f>IF(B19="lun",MENU!$N$26,IF(B19="mar",MENU!$O$26,IF(B19="mer",MENU!$P$26,IF(B19="gio",MENU!$Q$26,IF(B19="ven",MENU!$R$26,IF(B19="sab",MENU!$S$26,IF(B19="dom",MENU!$T$26)))))))</f>
        <v>0.25</v>
      </c>
      <c r="D19" s="66"/>
      <c r="E19" s="66"/>
      <c r="F19" s="48" t="str">
        <f t="shared" si="0"/>
        <v>0.00</v>
      </c>
      <c r="G19" s="65"/>
      <c r="H19" s="65"/>
      <c r="I19" s="48" t="str">
        <f t="shared" si="1"/>
        <v>0.00</v>
      </c>
      <c r="J19" s="65"/>
      <c r="K19" s="65"/>
      <c r="L19" s="48">
        <f t="shared" si="2"/>
        <v>0</v>
      </c>
      <c r="M19" s="6">
        <f t="shared" si="3"/>
      </c>
      <c r="N19" s="6">
        <f t="shared" si="4"/>
      </c>
      <c r="O19" s="69"/>
      <c r="P19" s="140" t="str">
        <f>IF(B19="sab","sab","")</f>
        <v>sab</v>
      </c>
      <c r="Q19" s="265">
        <f>IF(B19="dom","dom","")</f>
      </c>
      <c r="R19" s="146"/>
      <c r="S19" s="149"/>
      <c r="T19" s="152"/>
      <c r="U19" s="73"/>
      <c r="V19" s="73"/>
      <c r="W19" s="73"/>
      <c r="X19" s="73"/>
      <c r="Y19" s="73"/>
      <c r="Z19" s="73"/>
      <c r="AA19" s="73"/>
    </row>
    <row r="20" spans="1:27" ht="13.5" customHeight="1">
      <c r="A20" s="14">
        <v>14</v>
      </c>
      <c r="B20" s="16" t="str">
        <f>IF($N$2=2006,C!B50,IF($N$2=2007,C!C50,IF($N$2=2008,C!D50,IF($N$2=2009,C!E50,IF($N$2=2010,C!F50,"")))))</f>
        <v>dom</v>
      </c>
      <c r="C20" s="306">
        <f>IF(B20="lun",MENU!$N$26,IF(B20="mar",MENU!$O$26,IF(B20="mer",MENU!$P$26,IF(B20="gio",MENU!$Q$26,IF(B20="ven",MENU!$R$26,IF(B20="sab",MENU!$S$26,IF(B20="dom",MENU!$T$26)))))))</f>
        <v>0</v>
      </c>
      <c r="D20" s="66"/>
      <c r="E20" s="66"/>
      <c r="F20" s="48" t="str">
        <f t="shared" si="0"/>
        <v>0.00</v>
      </c>
      <c r="G20" s="65"/>
      <c r="H20" s="65"/>
      <c r="I20" s="48" t="str">
        <f t="shared" si="1"/>
        <v>0.00</v>
      </c>
      <c r="J20" s="65"/>
      <c r="K20" s="65"/>
      <c r="L20" s="48">
        <f t="shared" si="2"/>
        <v>0</v>
      </c>
      <c r="M20" s="6">
        <f t="shared" si="3"/>
      </c>
      <c r="N20" s="6">
        <f t="shared" si="4"/>
      </c>
      <c r="O20" s="69"/>
      <c r="P20" s="140" t="str">
        <f>IF(B20="dom","dom","")</f>
        <v>dom</v>
      </c>
      <c r="Q20" s="144"/>
      <c r="R20" s="146"/>
      <c r="S20" s="149"/>
      <c r="T20" s="152"/>
      <c r="U20" s="73"/>
      <c r="V20" s="73"/>
      <c r="W20" s="73"/>
      <c r="X20" s="73"/>
      <c r="Y20" s="73"/>
      <c r="Z20" s="73"/>
      <c r="AA20" s="73"/>
    </row>
    <row r="21" spans="1:27" ht="13.5" customHeight="1">
      <c r="A21" s="14">
        <v>15</v>
      </c>
      <c r="B21" s="16" t="str">
        <f>IF($N$2=2006,C!B51,IF($N$2=2007,C!C51,IF($N$2=2008,C!D51,IF($N$2=2009,C!E51,IF($N$2=2010,C!F51,"")))))</f>
        <v>lun</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6">
        <f t="shared" si="4"/>
      </c>
      <c r="O21" s="69"/>
      <c r="P21" s="140">
        <f>IF(B21="dom","dom","")</f>
      </c>
      <c r="Q21" s="144"/>
      <c r="R21" s="146"/>
      <c r="S21" s="149"/>
      <c r="T21" s="265">
        <f>IF(B21="sab","sab","")</f>
      </c>
      <c r="U21" s="73"/>
      <c r="V21" s="73"/>
      <c r="W21" s="73"/>
      <c r="X21" s="73"/>
      <c r="Y21" s="73"/>
      <c r="Z21" s="73"/>
      <c r="AA21" s="73"/>
    </row>
    <row r="22" spans="1:27" ht="13.5" customHeight="1">
      <c r="A22" s="14">
        <v>16</v>
      </c>
      <c r="B22" s="16" t="str">
        <f>IF($N$2=2006,C!B52,IF($N$2=2007,C!C52,IF($N$2=2008,C!D52,IF($N$2=2009,C!E52,IF($N$2=2010,C!F52,"")))))</f>
        <v>mar</v>
      </c>
      <c r="C22" s="306">
        <f>IF(B22="lun",MENU!$N$26,IF(B22="mar",MENU!$O$26,IF(B22="mer",MENU!$P$26,IF(B22="gio",MENU!$Q$26,IF(B22="ven",MENU!$R$26,IF(B22="sab",MENU!$S$26,IF(B22="dom",MENU!$T$26)))))))</f>
        <v>0.25</v>
      </c>
      <c r="D22" s="65"/>
      <c r="E22" s="65"/>
      <c r="F22" s="48" t="str">
        <f t="shared" si="0"/>
        <v>0.00</v>
      </c>
      <c r="G22" s="65"/>
      <c r="H22" s="65"/>
      <c r="I22" s="48" t="str">
        <f t="shared" si="1"/>
        <v>0.00</v>
      </c>
      <c r="J22" s="65"/>
      <c r="K22" s="65"/>
      <c r="L22" s="48">
        <f t="shared" si="2"/>
        <v>0</v>
      </c>
      <c r="M22" s="6">
        <f t="shared" si="3"/>
      </c>
      <c r="N22" s="6">
        <f t="shared" si="4"/>
      </c>
      <c r="O22" s="69"/>
      <c r="P22" s="140"/>
      <c r="Q22" s="144"/>
      <c r="R22" s="146"/>
      <c r="S22" s="265">
        <f>IF(B22="sab","sab","")</f>
      </c>
      <c r="T22" s="265">
        <f>IF(B22="dom","dom","")</f>
      </c>
      <c r="U22" s="73"/>
      <c r="V22" s="73"/>
      <c r="W22" s="73"/>
      <c r="X22" s="73"/>
      <c r="Y22" s="73"/>
      <c r="Z22" s="73"/>
      <c r="AA22" s="73"/>
    </row>
    <row r="23" spans="1:27" ht="13.5" customHeight="1">
      <c r="A23" s="14">
        <v>17</v>
      </c>
      <c r="B23" s="16" t="str">
        <f>IF($N$2=2006,C!B53,IF($N$2=2007,C!C53,IF($N$2=2008,C!D53,IF($N$2=2009,C!E53,IF($N$2=2010,C!F53,"")))))</f>
        <v>mer</v>
      </c>
      <c r="C23" s="306">
        <f>IF(B23="lun",MENU!$N$26,IF(B23="mar",MENU!$O$26,IF(B23="mer",MENU!$P$26,IF(B23="gio",MENU!$Q$26,IF(B23="ven",MENU!$R$26,IF(B23="sab",MENU!$S$26,IF(B23="dom",MENU!$T$26)))))))</f>
        <v>0.25</v>
      </c>
      <c r="D23" s="65"/>
      <c r="E23" s="65"/>
      <c r="F23" s="48" t="str">
        <f t="shared" si="0"/>
        <v>0.00</v>
      </c>
      <c r="G23" s="65"/>
      <c r="H23" s="65"/>
      <c r="I23" s="48" t="str">
        <f t="shared" si="1"/>
        <v>0.00</v>
      </c>
      <c r="J23" s="65"/>
      <c r="K23" s="65"/>
      <c r="L23" s="48">
        <f t="shared" si="2"/>
        <v>0</v>
      </c>
      <c r="M23" s="6">
        <f t="shared" si="3"/>
      </c>
      <c r="N23" s="6">
        <f t="shared" si="4"/>
      </c>
      <c r="O23" s="69"/>
      <c r="P23" s="140"/>
      <c r="Q23" s="144"/>
      <c r="R23" s="265">
        <f>IF(B23="sab","sab","")</f>
      </c>
      <c r="S23" s="265">
        <f>IF(B23="dom","dom","")</f>
      </c>
      <c r="T23" s="152"/>
      <c r="U23" s="73"/>
      <c r="V23" s="73"/>
      <c r="W23" s="73"/>
      <c r="X23" s="73"/>
      <c r="Y23" s="73"/>
      <c r="Z23" s="73"/>
      <c r="AA23" s="73"/>
    </row>
    <row r="24" spans="1:27" ht="13.5" customHeight="1">
      <c r="A24" s="14">
        <v>18</v>
      </c>
      <c r="B24" s="16" t="str">
        <f>IF($N$2=2006,C!B54,IF($N$2=2007,C!C54,IF($N$2=2008,C!D54,IF($N$2=2009,C!E54,IF($N$2=2010,C!F54,"")))))</f>
        <v>gio</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69"/>
      <c r="P24" s="140"/>
      <c r="Q24" s="144"/>
      <c r="R24" s="265">
        <f>IF(B24="dom","dom","")</f>
      </c>
      <c r="S24" s="149"/>
      <c r="T24" s="152"/>
      <c r="U24" s="73"/>
      <c r="V24" s="73"/>
      <c r="W24" s="73"/>
      <c r="X24" s="73"/>
      <c r="Y24" s="73"/>
      <c r="Z24" s="73"/>
      <c r="AA24" s="73"/>
    </row>
    <row r="25" spans="1:27" ht="13.5" customHeight="1">
      <c r="A25" s="14">
        <v>19</v>
      </c>
      <c r="B25" s="16" t="str">
        <f>IF($N$2=2006,C!B55,IF($N$2=2007,C!C55,IF($N$2=2008,C!D55,IF($N$2=2009,C!E55,IF($N$2=2010,C!F55,"")))))</f>
        <v>ven</v>
      </c>
      <c r="C25" s="306">
        <f>IF(B25="lun",MENU!$N$26,IF(B25="mar",MENU!$O$26,IF(B25="mer",MENU!$P$26,IF(B25="gio",MENU!$Q$26,IF(B25="ven",MENU!$R$26,IF(B25="sab",MENU!$S$26,IF(B25="dom",MENU!$T$26)))))))</f>
        <v>0.25</v>
      </c>
      <c r="D25" s="65"/>
      <c r="E25" s="65"/>
      <c r="F25" s="48" t="str">
        <f t="shared" si="0"/>
        <v>0.00</v>
      </c>
      <c r="G25" s="65"/>
      <c r="H25" s="65"/>
      <c r="I25" s="48" t="str">
        <f t="shared" si="1"/>
        <v>0.00</v>
      </c>
      <c r="J25" s="65"/>
      <c r="K25" s="65"/>
      <c r="L25" s="48">
        <f t="shared" si="2"/>
        <v>0</v>
      </c>
      <c r="M25" s="6">
        <f t="shared" si="3"/>
      </c>
      <c r="N25" s="6">
        <f t="shared" si="4"/>
      </c>
      <c r="O25" s="69"/>
      <c r="P25" s="140">
        <f>IF(B25="dom","dom","")</f>
      </c>
      <c r="Q25" s="265">
        <f>IF(B25="sab","sab","")</f>
      </c>
      <c r="R25" s="146"/>
      <c r="S25" s="149"/>
      <c r="T25" s="152"/>
      <c r="U25" s="73"/>
      <c r="V25" s="73"/>
      <c r="W25" s="73"/>
      <c r="X25" s="73"/>
      <c r="Y25" s="73"/>
      <c r="Z25" s="73"/>
      <c r="AA25" s="73"/>
    </row>
    <row r="26" spans="1:27" ht="13.5" customHeight="1">
      <c r="A26" s="14">
        <v>20</v>
      </c>
      <c r="B26" s="16" t="str">
        <f>IF($N$2=2006,C!B56,IF($N$2=2007,C!C56,IF($N$2=2008,C!D56,IF($N$2=2009,C!E56,IF($N$2=2010,C!F56,"")))))</f>
        <v>sab</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69"/>
      <c r="P26" s="140" t="str">
        <f>IF(B26="sab","sab","")</f>
        <v>sab</v>
      </c>
      <c r="Q26" s="265">
        <f>IF(B26="dom","dom","")</f>
      </c>
      <c r="R26" s="146"/>
      <c r="S26" s="149"/>
      <c r="T26" s="152"/>
      <c r="U26" s="73"/>
      <c r="V26" s="73"/>
      <c r="W26" s="73"/>
      <c r="X26" s="73"/>
      <c r="Y26" s="73"/>
      <c r="Z26" s="73"/>
      <c r="AA26" s="73"/>
    </row>
    <row r="27" spans="1:27" ht="13.5" customHeight="1">
      <c r="A27" s="14">
        <v>21</v>
      </c>
      <c r="B27" s="16" t="str">
        <f>IF($N$2=2006,C!B57,IF($N$2=2007,C!C57,IF($N$2=2008,C!D57,IF($N$2=2009,C!E57,IF($N$2=2010,C!F57,"")))))</f>
        <v>dom</v>
      </c>
      <c r="C27" s="306">
        <f>IF(B27="lun",MENU!$N$26,IF(B27="mar",MENU!$O$26,IF(B27="mer",MENU!$P$26,IF(B27="gio",MENU!$Q$26,IF(B27="ven",MENU!$R$26,IF(B27="sab",MENU!$S$26,IF(B27="dom",MENU!$T$26)))))))</f>
        <v>0</v>
      </c>
      <c r="D27" s="65"/>
      <c r="E27" s="65"/>
      <c r="F27" s="48" t="str">
        <f t="shared" si="0"/>
        <v>0.00</v>
      </c>
      <c r="G27" s="65"/>
      <c r="H27" s="65"/>
      <c r="I27" s="48" t="str">
        <f t="shared" si="1"/>
        <v>0.00</v>
      </c>
      <c r="J27" s="65"/>
      <c r="K27" s="65"/>
      <c r="L27" s="48">
        <f t="shared" si="2"/>
        <v>0</v>
      </c>
      <c r="M27" s="6">
        <f t="shared" si="3"/>
      </c>
      <c r="N27" s="6">
        <f t="shared" si="4"/>
      </c>
      <c r="O27" s="69"/>
      <c r="P27" s="140" t="str">
        <f>IF(B27="dom","dom","")</f>
        <v>dom</v>
      </c>
      <c r="Q27" s="144"/>
      <c r="R27" s="146"/>
      <c r="S27" s="149"/>
      <c r="T27" s="152"/>
      <c r="U27" s="73"/>
      <c r="V27" s="73"/>
      <c r="W27" s="73"/>
      <c r="X27" s="73"/>
      <c r="Y27" s="73"/>
      <c r="Z27" s="73"/>
      <c r="AA27" s="73"/>
    </row>
    <row r="28" spans="1:27" ht="13.5" customHeight="1">
      <c r="A28" s="14">
        <v>22</v>
      </c>
      <c r="B28" s="16" t="str">
        <f>IF($N$2=2006,C!B58,IF($N$2=2007,C!C58,IF($N$2=2008,C!D58,IF($N$2=2009,C!E58,IF($N$2=2010,C!F58,"")))))</f>
        <v>lun</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6">
        <f t="shared" si="4"/>
      </c>
      <c r="O28" s="69"/>
      <c r="P28" s="140">
        <f>IF(B28="dom","dom","")</f>
      </c>
      <c r="Q28" s="144"/>
      <c r="R28" s="146"/>
      <c r="S28" s="149"/>
      <c r="T28" s="265">
        <f>IF(B28="sab","sab","")</f>
      </c>
      <c r="U28" s="73"/>
      <c r="V28" s="73"/>
      <c r="W28" s="73"/>
      <c r="X28" s="73"/>
      <c r="Y28" s="73"/>
      <c r="Z28" s="73"/>
      <c r="AA28" s="73"/>
    </row>
    <row r="29" spans="1:27" ht="13.5" customHeight="1">
      <c r="A29" s="14">
        <v>23</v>
      </c>
      <c r="B29" s="16" t="str">
        <f>IF($N$2=2006,C!B59,IF($N$2=2007,C!C59,IF($N$2=2008,C!D59,IF($N$2=2009,C!E59,IF($N$2=2010,C!F59,"")))))</f>
        <v>mar</v>
      </c>
      <c r="C29" s="306">
        <f>IF(B29="lun",MENU!$N$26,IF(B29="mar",MENU!$O$26,IF(B29="mer",MENU!$P$26,IF(B29="gio",MENU!$Q$26,IF(B29="ven",MENU!$R$26,IF(B29="sab",MENU!$S$26,IF(B29="dom",MENU!$T$26)))))))</f>
        <v>0.25</v>
      </c>
      <c r="D29" s="65"/>
      <c r="E29" s="65"/>
      <c r="F29" s="48" t="str">
        <f t="shared" si="0"/>
        <v>0.00</v>
      </c>
      <c r="G29" s="65"/>
      <c r="H29" s="65"/>
      <c r="I29" s="48" t="str">
        <f t="shared" si="1"/>
        <v>0.00</v>
      </c>
      <c r="J29" s="65"/>
      <c r="K29" s="65"/>
      <c r="L29" s="48">
        <f t="shared" si="2"/>
        <v>0</v>
      </c>
      <c r="M29" s="6">
        <f t="shared" si="3"/>
      </c>
      <c r="N29" s="6">
        <f t="shared" si="4"/>
      </c>
      <c r="O29" s="69"/>
      <c r="P29" s="140"/>
      <c r="Q29" s="144"/>
      <c r="R29" s="146"/>
      <c r="S29" s="265">
        <f>IF(B29="sab","sab","")</f>
      </c>
      <c r="T29" s="265">
        <f>IF(B29="dom","dom","")</f>
      </c>
      <c r="U29" s="73"/>
      <c r="V29" s="73"/>
      <c r="W29" s="73"/>
      <c r="X29" s="73"/>
      <c r="Y29" s="73"/>
      <c r="Z29" s="73"/>
      <c r="AA29" s="73"/>
    </row>
    <row r="30" spans="1:27" ht="13.5" customHeight="1">
      <c r="A30" s="14">
        <v>24</v>
      </c>
      <c r="B30" s="16" t="str">
        <f>IF($N$2=2006,C!B60,IF($N$2=2007,C!C60,IF($N$2=2008,C!D60,IF($N$2=2009,C!E60,IF($N$2=2010,C!F60,"")))))</f>
        <v>mer</v>
      </c>
      <c r="C30" s="306">
        <f>IF(B30="lun",MENU!$N$26,IF(B30="mar",MENU!$O$26,IF(B30="mer",MENU!$P$26,IF(B30="gio",MENU!$Q$26,IF(B30="ven",MENU!$R$26,IF(B30="sab",MENU!$S$26,IF(B30="dom",MENU!$T$26)))))))</f>
        <v>0.25</v>
      </c>
      <c r="D30" s="65"/>
      <c r="E30" s="65"/>
      <c r="F30" s="48" t="str">
        <f t="shared" si="0"/>
        <v>0.00</v>
      </c>
      <c r="G30" s="65"/>
      <c r="H30" s="65"/>
      <c r="I30" s="48" t="str">
        <f t="shared" si="1"/>
        <v>0.00</v>
      </c>
      <c r="J30" s="65"/>
      <c r="K30" s="65"/>
      <c r="L30" s="48">
        <f t="shared" si="2"/>
        <v>0</v>
      </c>
      <c r="M30" s="6">
        <f t="shared" si="3"/>
      </c>
      <c r="N30" s="6">
        <f t="shared" si="4"/>
      </c>
      <c r="O30" s="69"/>
      <c r="P30" s="140"/>
      <c r="Q30" s="144"/>
      <c r="R30" s="265">
        <f>IF(B30="sab","sab","")</f>
      </c>
      <c r="S30" s="265">
        <f>IF(B30="dom","dom","")</f>
      </c>
      <c r="T30" s="152"/>
      <c r="U30" s="73"/>
      <c r="V30" s="73"/>
      <c r="W30" s="73"/>
      <c r="X30" s="73"/>
      <c r="Y30" s="73"/>
      <c r="Z30" s="73"/>
      <c r="AA30" s="73"/>
    </row>
    <row r="31" spans="1:27" ht="13.5" customHeight="1">
      <c r="A31" s="14">
        <v>25</v>
      </c>
      <c r="B31" s="16" t="str">
        <f>IF($N$2=2006,C!B61,IF($N$2=2007,C!C61,IF($N$2=2008,C!D61,IF($N$2=2009,C!E61,IF($N$2=2010,C!F61,"")))))</f>
        <v>gio</v>
      </c>
      <c r="C31" s="306">
        <f>IF(B31="lun",MENU!$N$26,IF(B31="mar",MENU!$O$26,IF(B31="mer",MENU!$P$26,IF(B31="gio",MENU!$Q$26,IF(B31="ven",MENU!$R$26,IF(B31="sab",MENU!$S$26,IF(B31="dom",MENU!$T$26)))))))</f>
        <v>0.25</v>
      </c>
      <c r="D31" s="65"/>
      <c r="E31" s="65"/>
      <c r="F31" s="48" t="str">
        <f t="shared" si="0"/>
        <v>0.00</v>
      </c>
      <c r="G31" s="65"/>
      <c r="H31" s="65"/>
      <c r="I31" s="48" t="str">
        <f t="shared" si="1"/>
        <v>0.00</v>
      </c>
      <c r="J31" s="65"/>
      <c r="K31" s="65"/>
      <c r="L31" s="48">
        <f t="shared" si="2"/>
        <v>0</v>
      </c>
      <c r="M31" s="6">
        <f t="shared" si="3"/>
      </c>
      <c r="N31" s="6">
        <f t="shared" si="4"/>
      </c>
      <c r="O31" s="69"/>
      <c r="P31" s="140"/>
      <c r="Q31" s="144"/>
      <c r="R31" s="265">
        <f>IF(B31="dom","dom","")</f>
      </c>
      <c r="S31" s="149"/>
      <c r="T31" s="152"/>
      <c r="U31" s="73"/>
      <c r="V31" s="73"/>
      <c r="W31" s="73"/>
      <c r="X31" s="73"/>
      <c r="Y31" s="73"/>
      <c r="Z31" s="73"/>
      <c r="AA31" s="73"/>
    </row>
    <row r="32" spans="1:27" ht="13.5" customHeight="1">
      <c r="A32" s="14">
        <v>26</v>
      </c>
      <c r="B32" s="16" t="str">
        <f>IF($N$2=2006,C!B62,IF($N$2=2007,C!C62,IF($N$2=2008,C!D62,IF($N$2=2009,C!E62,IF($N$2=2010,C!F62,"")))))</f>
        <v>ven</v>
      </c>
      <c r="C32" s="306">
        <f>IF(B32="lun",MENU!$N$26,IF(B32="mar",MENU!$O$26,IF(B32="mer",MENU!$P$26,IF(B32="gio",MENU!$Q$26,IF(B32="ven",MENU!$R$26,IF(B32="sab",MENU!$S$26,IF(B32="dom",MENU!$T$26)))))))</f>
        <v>0.25</v>
      </c>
      <c r="D32" s="65"/>
      <c r="E32" s="65"/>
      <c r="F32" s="48" t="str">
        <f t="shared" si="0"/>
        <v>0.00</v>
      </c>
      <c r="G32" s="65"/>
      <c r="H32" s="65"/>
      <c r="I32" s="48" t="str">
        <f t="shared" si="1"/>
        <v>0.00</v>
      </c>
      <c r="J32" s="65"/>
      <c r="K32" s="65"/>
      <c r="L32" s="48">
        <f t="shared" si="2"/>
        <v>0</v>
      </c>
      <c r="M32" s="6">
        <f t="shared" si="3"/>
      </c>
      <c r="N32" s="6">
        <f t="shared" si="4"/>
      </c>
      <c r="O32" s="69"/>
      <c r="P32" s="140">
        <f>IF(B32="dom","dom","")</f>
      </c>
      <c r="Q32" s="265">
        <f>IF(B32="sab","sab","")</f>
      </c>
      <c r="R32" s="146"/>
      <c r="S32" s="149"/>
      <c r="T32" s="152"/>
      <c r="U32" s="73"/>
      <c r="V32" s="73"/>
      <c r="W32" s="73"/>
      <c r="X32" s="73"/>
      <c r="Y32" s="73"/>
      <c r="Z32" s="73"/>
      <c r="AA32" s="73"/>
    </row>
    <row r="33" spans="1:27" ht="13.5" customHeight="1">
      <c r="A33" s="14">
        <v>27</v>
      </c>
      <c r="B33" s="16" t="str">
        <f>IF($N$2=2006,C!B63,IF($N$2=2007,C!C63,IF($N$2=2008,C!D63,IF($N$2=2009,C!E63,IF($N$2=2010,C!F63,"")))))</f>
        <v>sab</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69"/>
      <c r="P33" s="140" t="str">
        <f>IF(B33="sab","sab","")</f>
        <v>sab</v>
      </c>
      <c r="Q33" s="265">
        <f>IF(B33="dom","dom","")</f>
      </c>
      <c r="R33" s="146"/>
      <c r="S33" s="149"/>
      <c r="T33" s="152"/>
      <c r="U33" s="73"/>
      <c r="V33" s="73"/>
      <c r="W33" s="73"/>
      <c r="X33" s="73"/>
      <c r="Y33" s="73"/>
      <c r="Z33" s="73"/>
      <c r="AA33" s="73"/>
    </row>
    <row r="34" spans="1:27" ht="13.5" customHeight="1">
      <c r="A34" s="14">
        <v>28</v>
      </c>
      <c r="B34" s="16" t="str">
        <f>IF($N$2=2006,C!B64,IF($N$2=2007,C!C64,IF($N$2=2008,C!D64,IF($N$2=2009,C!E64,IF($N$2=2010,C!F64,"")))))</f>
        <v>dom</v>
      </c>
      <c r="C34" s="306">
        <f>IF(B34="lun",MENU!$N$26,IF(B34="mar",MENU!$O$26,IF(B34="mer",MENU!$P$26,IF(B34="gio",MENU!$Q$26,IF(B34="ven",MENU!$R$26,IF(B34="sab",MENU!$S$26,IF(B34="dom",MENU!$T$26)))))))</f>
        <v>0</v>
      </c>
      <c r="D34" s="65"/>
      <c r="E34" s="65"/>
      <c r="F34" s="48" t="str">
        <f t="shared" si="0"/>
        <v>0.00</v>
      </c>
      <c r="G34" s="65"/>
      <c r="H34" s="65"/>
      <c r="I34" s="48" t="str">
        <f t="shared" si="1"/>
        <v>0.00</v>
      </c>
      <c r="J34" s="65"/>
      <c r="K34" s="65"/>
      <c r="L34" s="48">
        <f t="shared" si="2"/>
        <v>0</v>
      </c>
      <c r="M34" s="6">
        <f t="shared" si="3"/>
      </c>
      <c r="N34" s="6">
        <f t="shared" si="4"/>
      </c>
      <c r="O34" s="69"/>
      <c r="P34" s="140" t="str">
        <f>IF(B34="dom","dom","")</f>
        <v>dom</v>
      </c>
      <c r="Q34" s="144"/>
      <c r="R34" s="146"/>
      <c r="S34" s="149"/>
      <c r="T34" s="152"/>
      <c r="U34" s="73"/>
      <c r="V34" s="73"/>
      <c r="W34" s="73"/>
      <c r="X34" s="73"/>
      <c r="Y34" s="73"/>
      <c r="Z34" s="73"/>
      <c r="AA34" s="73"/>
    </row>
    <row r="35" spans="1:27" ht="13.5" customHeight="1">
      <c r="A35" s="14">
        <v>29</v>
      </c>
      <c r="B35" s="16" t="str">
        <f>IF($N$2=2006,C!B65,IF($N$2=2007,C!C65,IF($N$2=2008,C!D65,IF($N$2=2009,C!E65,IF($N$2=2010,C!F65,"")))))</f>
        <v>lun</v>
      </c>
      <c r="C35" s="306">
        <f>IF(B35="lun",MENU!$N$26,IF(B35="mar",MENU!$O$26,IF(B35="mer",MENU!$P$26,IF(B35="gio",MENU!$Q$26,IF(B35="ven",MENU!$R$26,IF(B35="sab",MENU!$S$26,IF(B35="dom",MENU!$T$26)))))))</f>
        <v>0.25</v>
      </c>
      <c r="D35" s="65"/>
      <c r="E35" s="65"/>
      <c r="F35" s="48" t="str">
        <f t="shared" si="0"/>
        <v>0.00</v>
      </c>
      <c r="G35" s="65"/>
      <c r="H35" s="65"/>
      <c r="I35" s="48" t="str">
        <f t="shared" si="1"/>
        <v>0.00</v>
      </c>
      <c r="J35" s="65"/>
      <c r="K35" s="65"/>
      <c r="L35" s="48">
        <f t="shared" si="2"/>
        <v>0</v>
      </c>
      <c r="M35" s="6">
        <f t="shared" si="3"/>
      </c>
      <c r="N35" s="6">
        <f t="shared" si="4"/>
      </c>
      <c r="O35" s="69"/>
      <c r="P35" s="140">
        <f>IF(B35="dom","dom","")</f>
      </c>
      <c r="Q35" s="144"/>
      <c r="R35" s="146"/>
      <c r="S35" s="149"/>
      <c r="T35" s="265">
        <f>IF(B35="sab","sab","")</f>
      </c>
      <c r="U35" s="73"/>
      <c r="V35" s="73"/>
      <c r="W35" s="73"/>
      <c r="X35" s="73"/>
      <c r="Y35" s="73"/>
      <c r="Z35" s="73"/>
      <c r="AA35" s="73"/>
    </row>
    <row r="36" spans="1:27" ht="13.5" customHeight="1">
      <c r="A36" s="14">
        <v>30</v>
      </c>
      <c r="B36" s="16" t="str">
        <f>IF($N$2=2006,C!B66,IF($N$2=2007,C!C66,IF($N$2=2008,C!D66,IF($N$2=2009,C!E66,IF($N$2=2010,C!F66,"")))))</f>
        <v>mar</v>
      </c>
      <c r="C36" s="306">
        <f>IF(B36="lun",MENU!$N$26,IF(B36="mar",MENU!$O$26,IF(B36="mer",MENU!$P$26,IF(B36="gio",MENU!$Q$26,IF(B36="ven",MENU!$R$26,IF(B36="sab",MENU!$S$26,IF(B36="dom",MENU!$T$26)))))))</f>
        <v>0.25</v>
      </c>
      <c r="D36" s="65"/>
      <c r="E36" s="65"/>
      <c r="F36" s="48" t="str">
        <f t="shared" si="0"/>
        <v>0.00</v>
      </c>
      <c r="G36" s="65"/>
      <c r="H36" s="65"/>
      <c r="I36" s="48" t="str">
        <f t="shared" si="1"/>
        <v>0.00</v>
      </c>
      <c r="J36" s="65"/>
      <c r="K36" s="65"/>
      <c r="L36" s="48">
        <f t="shared" si="2"/>
        <v>0</v>
      </c>
      <c r="M36" s="6">
        <f t="shared" si="3"/>
      </c>
      <c r="N36" s="6">
        <f t="shared" si="4"/>
      </c>
      <c r="O36" s="69"/>
      <c r="P36" s="140"/>
      <c r="Q36" s="144"/>
      <c r="R36" s="146"/>
      <c r="S36" s="265">
        <f>IF(B36="sab","sab","")</f>
      </c>
      <c r="T36" s="265">
        <f>IF(B36="dom","dom","")</f>
      </c>
      <c r="U36" s="73"/>
      <c r="V36" s="73"/>
      <c r="W36" s="73"/>
      <c r="X36" s="73"/>
      <c r="Y36" s="73"/>
      <c r="Z36" s="73"/>
      <c r="AA36" s="73"/>
    </row>
    <row r="37" spans="1:27" ht="13.5" customHeight="1" thickBot="1">
      <c r="A37" s="15">
        <v>31</v>
      </c>
      <c r="B37" s="16" t="str">
        <f>IF($N$2=2006,C!B67,IF($N$2=2007,C!C67,IF($N$2=2008,C!D67,IF($N$2=2009,C!E67,IF($N$2=2010,C!F67,"")))))</f>
        <v>mer</v>
      </c>
      <c r="C37" s="307">
        <f>IF(B37="lun",MENU!$N$26,IF(B37="mar",MENU!$O$26,IF(B37="mer",MENU!$P$26,IF(B37="gio",MENU!$Q$26,IF(B37="ven",MENU!$R$26,IF(B37="sab",MENU!$S$26,IF(B37="dom",MENU!$T$26)))))))</f>
        <v>0.25</v>
      </c>
      <c r="D37" s="65"/>
      <c r="E37" s="65"/>
      <c r="F37" s="48" t="str">
        <f t="shared" si="0"/>
        <v>0.00</v>
      </c>
      <c r="G37" s="65"/>
      <c r="H37" s="65"/>
      <c r="I37" s="48" t="str">
        <f t="shared" si="1"/>
        <v>0.00</v>
      </c>
      <c r="J37" s="65"/>
      <c r="K37" s="65"/>
      <c r="L37" s="48">
        <f t="shared" si="2"/>
        <v>0</v>
      </c>
      <c r="M37" s="6">
        <f t="shared" si="3"/>
      </c>
      <c r="N37" s="6">
        <f t="shared" si="4"/>
      </c>
      <c r="O37" s="69"/>
      <c r="P37" s="140"/>
      <c r="Q37" s="144"/>
      <c r="R37" s="265">
        <f>IF(B37="sab","sab","")</f>
      </c>
      <c r="S37" s="265">
        <f>IF(B37="dom","dom","")</f>
      </c>
      <c r="T37" s="152"/>
      <c r="U37" s="73"/>
      <c r="V37" s="73"/>
      <c r="W37" s="73"/>
      <c r="X37" s="73"/>
      <c r="Y37" s="73"/>
      <c r="Z37" s="73"/>
      <c r="AA37" s="73"/>
    </row>
    <row r="38" spans="1:27" ht="13.5" customHeight="1" thickBot="1">
      <c r="A38" s="430" t="s">
        <v>8</v>
      </c>
      <c r="B38" s="431"/>
      <c r="C38" s="9">
        <f>SUM(C7:C37)</f>
        <v>6.5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07A" sheet="1" objects="1" scenarios="1" selectLockedCells="1"/>
  <mergeCells count="30">
    <mergeCell ref="T1:T2"/>
    <mergeCell ref="P1:P2"/>
    <mergeCell ref="Q1:Q2"/>
    <mergeCell ref="R1:R2"/>
    <mergeCell ref="S1:S2"/>
    <mergeCell ref="O38:O39"/>
    <mergeCell ref="A39:L39"/>
    <mergeCell ref="O3:O6"/>
    <mergeCell ref="K3:K5"/>
    <mergeCell ref="M39:N39"/>
    <mergeCell ref="A3:B6"/>
    <mergeCell ref="A38:B38"/>
    <mergeCell ref="G4:H4"/>
    <mergeCell ref="M4:M5"/>
    <mergeCell ref="L4:L5"/>
    <mergeCell ref="N4:N5"/>
    <mergeCell ref="J3:J5"/>
    <mergeCell ref="D3:I3"/>
    <mergeCell ref="L3:N3"/>
    <mergeCell ref="F4:F5"/>
    <mergeCell ref="I4:I5"/>
    <mergeCell ref="D4:E4"/>
    <mergeCell ref="K1:M1"/>
    <mergeCell ref="G1:J1"/>
    <mergeCell ref="G2:J2"/>
    <mergeCell ref="K2:M2"/>
    <mergeCell ref="A1:B2"/>
    <mergeCell ref="C1:F1"/>
    <mergeCell ref="C2:F2"/>
    <mergeCell ref="C3:C5"/>
  </mergeCells>
  <conditionalFormatting sqref="F11 F18 F25 F32 F7 F13:F14 F20:F21 F27:F28 F34:F35">
    <cfRule type="expression" priority="1" dxfId="1" stopIfTrue="1">
      <formula>IF(A7,P7)="dom"</formula>
    </cfRule>
  </conditionalFormatting>
  <conditionalFormatting sqref="I11 I18 I25 I32 I7 I13:I14 I20:I21 I27:I28 I34:I35">
    <cfRule type="expression" priority="2" dxfId="1" stopIfTrue="1">
      <formula>IF(A7,P7)="dom"</formula>
    </cfRule>
  </conditionalFormatting>
  <conditionalFormatting sqref="L11 L18 L25 L32 L7 L13:L14 L20:L21 L27:L28 L34:L35">
    <cfRule type="expression" priority="3" dxfId="1" stopIfTrue="1">
      <formula>IF(A7,P7)="dom"</formula>
    </cfRule>
  </conditionalFormatting>
  <conditionalFormatting sqref="M11 M18 M25 M32 M7 M13:M14 M20:M21 M27:M28 M34:M35">
    <cfRule type="expression" priority="4" dxfId="1" stopIfTrue="1">
      <formula>IF(A7,P7)="dom"</formula>
    </cfRule>
  </conditionalFormatting>
  <conditionalFormatting sqref="N7">
    <cfRule type="expression" priority="5" dxfId="1" stopIfTrue="1">
      <formula>IF(A7,P7)="dom"</formula>
    </cfRule>
  </conditionalFormatting>
  <conditionalFormatting sqref="A11 A18 A25 A32 A7 A13:A14 A20:A21 A27:A28 A34:A35">
    <cfRule type="expression" priority="6" dxfId="1" stopIfTrue="1">
      <formula>IF(A7,P7)="dom"</formula>
    </cfRule>
  </conditionalFormatting>
  <conditionalFormatting sqref="D11 D18 D25 D32 D7 D13:D14 D20:D21 D27:D28 D34:D35">
    <cfRule type="expression" priority="7" dxfId="1" stopIfTrue="1">
      <formula>IF(A7,P7)="dom"</formula>
    </cfRule>
  </conditionalFormatting>
  <conditionalFormatting sqref="D12 D19 D26 D33">
    <cfRule type="expression" priority="8" dxfId="1" stopIfTrue="1">
      <formula>IF(A12,Q12)="dom"</formula>
    </cfRule>
  </conditionalFormatting>
  <conditionalFormatting sqref="E11 E18 E25 E32 E7 E13:E14 E20:E21 E27:E28 E34:E35">
    <cfRule type="expression" priority="9" dxfId="1" stopIfTrue="1">
      <formula>IF(A7,P7)="dom"</formula>
    </cfRule>
  </conditionalFormatting>
  <conditionalFormatting sqref="E12 E19 E26 E33">
    <cfRule type="expression" priority="10" dxfId="1" stopIfTrue="1">
      <formula>IF(A12,Q12)="dom"</formula>
    </cfRule>
  </conditionalFormatting>
  <conditionalFormatting sqref="F12 F19 F26 F33">
    <cfRule type="expression" priority="11" dxfId="1" stopIfTrue="1">
      <formula>IF(A12,Q12)="dom"</formula>
    </cfRule>
  </conditionalFormatting>
  <conditionalFormatting sqref="G11 G18 G25 G32 G7 G13:G14 G20:G21 G27:G28 G34:G35">
    <cfRule type="expression" priority="12" dxfId="1" stopIfTrue="1">
      <formula>IF(A7,P7)="dom"</formula>
    </cfRule>
  </conditionalFormatting>
  <conditionalFormatting sqref="G12 G19 G26 G33">
    <cfRule type="expression" priority="13" dxfId="1" stopIfTrue="1">
      <formula>IF(A12,Q12)="dom"</formula>
    </cfRule>
  </conditionalFormatting>
  <conditionalFormatting sqref="H11 H18 H25 H32 H7 H13:H14 H20:H21 H27:H28 H34:H35">
    <cfRule type="expression" priority="14" dxfId="1" stopIfTrue="1">
      <formula>IF(A7,P7)="dom"</formula>
    </cfRule>
  </conditionalFormatting>
  <conditionalFormatting sqref="H12 H19 H26 H33">
    <cfRule type="expression" priority="15" dxfId="1" stopIfTrue="1">
      <formula>IF(A12,Q12)="dom"</formula>
    </cfRule>
  </conditionalFormatting>
  <conditionalFormatting sqref="I12 I19 I26 I33">
    <cfRule type="expression" priority="16" dxfId="1" stopIfTrue="1">
      <formula>IF(A12,Q12)="dom"</formula>
    </cfRule>
  </conditionalFormatting>
  <conditionalFormatting sqref="J11 J18 J25 J32 J7 J13:J14 J20:J21 J27:J28 J34:J35">
    <cfRule type="expression" priority="17" dxfId="1" stopIfTrue="1">
      <formula>IF(A7,P7)="dom"</formula>
    </cfRule>
  </conditionalFormatting>
  <conditionalFormatting sqref="J12 J19 J26 J33">
    <cfRule type="expression" priority="18" dxfId="1" stopIfTrue="1">
      <formula>IF(A12,Q12)="dom"</formula>
    </cfRule>
  </conditionalFormatting>
  <conditionalFormatting sqref="K11 K18 K25 K32 K7 K13:K14 K20:K21 K27:K28 K34:K35">
    <cfRule type="expression" priority="19" dxfId="1" stopIfTrue="1">
      <formula>IF(A7,P7)="dom"</formula>
    </cfRule>
  </conditionalFormatting>
  <conditionalFormatting sqref="K12 K19 K26 K33">
    <cfRule type="expression" priority="20" dxfId="1" stopIfTrue="1">
      <formula>IF(A12,Q12)="dom"</formula>
    </cfRule>
  </conditionalFormatting>
  <conditionalFormatting sqref="L12 L19 L26 L33">
    <cfRule type="expression" priority="21" dxfId="1" stopIfTrue="1">
      <formula>IF(A12,Q12)="dom"</formula>
    </cfRule>
  </conditionalFormatting>
  <conditionalFormatting sqref="M12 M19 M26 M33">
    <cfRule type="expression" priority="22" dxfId="1" stopIfTrue="1">
      <formula>IF(A12,Q12)="dom"</formula>
    </cfRule>
  </conditionalFormatting>
  <conditionalFormatting sqref="A12 A19 A26 A33">
    <cfRule type="expression" priority="23" dxfId="1" stopIfTrue="1">
      <formula>IF(A12,Q12)="dom"</formula>
    </cfRule>
  </conditionalFormatting>
  <conditionalFormatting sqref="O11 O18 O25 O32 O13:O14 O20:O21 O27:O28 O34:O35">
    <cfRule type="expression" priority="24" dxfId="1" stopIfTrue="1">
      <formula>IF(A11,P11)="dom"</formula>
    </cfRule>
  </conditionalFormatting>
  <conditionalFormatting sqref="O12 O19 O26 O33">
    <cfRule type="expression" priority="25" dxfId="1" stopIfTrue="1">
      <formula>IF(A12,Q12)="dom"</formula>
    </cfRule>
  </conditionalFormatting>
  <conditionalFormatting sqref="F10 F17 F24 F31">
    <cfRule type="expression" priority="26" dxfId="1" stopIfTrue="1">
      <formula>IF(A10,R10)="dom"</formula>
    </cfRule>
  </conditionalFormatting>
  <conditionalFormatting sqref="I10 I17 I24 I31">
    <cfRule type="expression" priority="27" dxfId="1" stopIfTrue="1">
      <formula>IF(A10,R10)="dom"</formula>
    </cfRule>
  </conditionalFormatting>
  <conditionalFormatting sqref="L10 L17 L24 L31">
    <cfRule type="expression" priority="28" dxfId="1" stopIfTrue="1">
      <formula>IF(A10,R10)="dom"</formula>
    </cfRule>
  </conditionalFormatting>
  <conditionalFormatting sqref="M10 M17 M24 M31">
    <cfRule type="expression" priority="29" dxfId="1" stopIfTrue="1">
      <formula>IF(A10,R10)="dom"</formula>
    </cfRule>
  </conditionalFormatting>
  <conditionalFormatting sqref="A10 A17 A24 A31">
    <cfRule type="expression" priority="30" dxfId="1" stopIfTrue="1">
      <formula>IF(A10,R10)="dom"</formula>
    </cfRule>
  </conditionalFormatting>
  <conditionalFormatting sqref="D10 D17 D24 D31">
    <cfRule type="expression" priority="31" dxfId="1" stopIfTrue="1">
      <formula>IF(A10,R10)="dom"</formula>
    </cfRule>
  </conditionalFormatting>
  <conditionalFormatting sqref="E10 E17 E24 E31">
    <cfRule type="expression" priority="32" dxfId="1" stopIfTrue="1">
      <formula>IF(A10,R10)="dom"</formula>
    </cfRule>
  </conditionalFormatting>
  <conditionalFormatting sqref="G10 G17 G24 G31">
    <cfRule type="expression" priority="33" dxfId="1" stopIfTrue="1">
      <formula>IF(A10,R10)="dom"</formula>
    </cfRule>
  </conditionalFormatting>
  <conditionalFormatting sqref="H10 H17 H24 H31">
    <cfRule type="expression" priority="34" dxfId="1" stopIfTrue="1">
      <formula>IF(A10,R10)="dom"</formula>
    </cfRule>
  </conditionalFormatting>
  <conditionalFormatting sqref="J10 J17 J24 J31">
    <cfRule type="expression" priority="35" dxfId="1" stopIfTrue="1">
      <formula>IF(A10,R10)="dom"</formula>
    </cfRule>
  </conditionalFormatting>
  <conditionalFormatting sqref="K10 K17 K24 K31">
    <cfRule type="expression" priority="36" dxfId="1" stopIfTrue="1">
      <formula>IF(A10,R10)="dom"</formula>
    </cfRule>
  </conditionalFormatting>
  <conditionalFormatting sqref="O10 O17 O24 O31">
    <cfRule type="expression" priority="37" dxfId="1" stopIfTrue="1">
      <formula>IF(A10,R10)="dom"</formula>
    </cfRule>
  </conditionalFormatting>
  <conditionalFormatting sqref="F9 F16 F23 F37">
    <cfRule type="expression" priority="38" dxfId="1" stopIfTrue="1">
      <formula>IF(A9,S9)="dom"</formula>
    </cfRule>
  </conditionalFormatting>
  <conditionalFormatting sqref="I9 I16 I23 I37">
    <cfRule type="expression" priority="39" dxfId="1" stopIfTrue="1">
      <formula>IF(A9,S9)="dom"</formula>
    </cfRule>
  </conditionalFormatting>
  <conditionalFormatting sqref="L9 L16 L23 L37">
    <cfRule type="expression" priority="40" dxfId="1" stopIfTrue="1">
      <formula>IF(A9,S9)="dom"</formula>
    </cfRule>
  </conditionalFormatting>
  <conditionalFormatting sqref="M9 M16 M23 M37">
    <cfRule type="expression" priority="41" dxfId="1" stopIfTrue="1">
      <formula>IF(A9,S9)="dom"</formula>
    </cfRule>
  </conditionalFormatting>
  <conditionalFormatting sqref="A9 A16 A23 A37">
    <cfRule type="expression" priority="42" dxfId="1" stopIfTrue="1">
      <formula>IF(A9,S9)="dom"</formula>
    </cfRule>
  </conditionalFormatting>
  <conditionalFormatting sqref="D9 D16 D23 D30 D37">
    <cfRule type="expression" priority="43" dxfId="1" stopIfTrue="1">
      <formula>IF(A9,S9)="dom"</formula>
    </cfRule>
  </conditionalFormatting>
  <conditionalFormatting sqref="E9 E16 E23 E30 E37">
    <cfRule type="expression" priority="44" dxfId="1" stopIfTrue="1">
      <formula>IF(A9,S9)="dom"</formula>
    </cfRule>
  </conditionalFormatting>
  <conditionalFormatting sqref="G9 G16 G23 G30 G37">
    <cfRule type="expression" priority="45" dxfId="1" stopIfTrue="1">
      <formula>IF(A9,S9)="dom"</formula>
    </cfRule>
  </conditionalFormatting>
  <conditionalFormatting sqref="H9 H16 H23 H30 H37">
    <cfRule type="expression" priority="46" dxfId="1" stopIfTrue="1">
      <formula>IF(A9,S9)="dom"</formula>
    </cfRule>
  </conditionalFormatting>
  <conditionalFormatting sqref="J9 J16 J23 J30 J37">
    <cfRule type="expression" priority="47" dxfId="1" stopIfTrue="1">
      <formula>IF(A9,S9)="dom"</formula>
    </cfRule>
  </conditionalFormatting>
  <conditionalFormatting sqref="K9 K16 K23 K30 K37">
    <cfRule type="expression" priority="48" dxfId="1" stopIfTrue="1">
      <formula>IF(A9,S9)="dom"</formula>
    </cfRule>
  </conditionalFormatting>
  <conditionalFormatting sqref="O9 O16 O23 O30 O37">
    <cfRule type="expression" priority="49" dxfId="1" stopIfTrue="1">
      <formula>IF(A9,S9)="dom"</formula>
    </cfRule>
  </conditionalFormatting>
  <conditionalFormatting sqref="A30">
    <cfRule type="expression" priority="50" dxfId="6" stopIfTrue="1">
      <formula>IF(A30,S30)=2008</formula>
    </cfRule>
  </conditionalFormatting>
  <conditionalFormatting sqref="F8 F15 F22 F29 F36">
    <cfRule type="expression" priority="51" dxfId="1" stopIfTrue="1">
      <formula>IF(A8,T8)="dom"</formula>
    </cfRule>
  </conditionalFormatting>
  <conditionalFormatting sqref="I8 I15 I22 I29 I36">
    <cfRule type="expression" priority="52" dxfId="1" stopIfTrue="1">
      <formula>IF(A8,T8)="dom"</formula>
    </cfRule>
  </conditionalFormatting>
  <conditionalFormatting sqref="L8 L15 L22 L29 L36">
    <cfRule type="expression" priority="53" dxfId="1" stopIfTrue="1">
      <formula>IF(A8,T8)="dom"</formula>
    </cfRule>
  </conditionalFormatting>
  <conditionalFormatting sqref="M8 M15 M22 M29 M36">
    <cfRule type="expression" priority="54" dxfId="1" stopIfTrue="1">
      <formula>IF(A8,T8)="dom"</formula>
    </cfRule>
  </conditionalFormatting>
  <conditionalFormatting sqref="N28:N29 N25 N11 N18 N32 N8 N14:N15 N21:N22 N35:N36">
    <cfRule type="expression" priority="55" dxfId="1" stopIfTrue="1">
      <formula>IF(A8,T8)="dom"</formula>
    </cfRule>
  </conditionalFormatting>
  <conditionalFormatting sqref="A8 A15 A22 A29 A36">
    <cfRule type="expression" priority="56" dxfId="1" stopIfTrue="1">
      <formula>IF(A8,T8)="dom"</formula>
    </cfRule>
  </conditionalFormatting>
  <conditionalFormatting sqref="C28:C29 C25 C11 C18 C32 C8 C14:C15 C21:C22 C35:C36">
    <cfRule type="expression" priority="57" dxfId="1" stopIfTrue="1">
      <formula>IF(A8,T8)="dom"</formula>
    </cfRule>
  </conditionalFormatting>
  <conditionalFormatting sqref="D8 D15 D22 D29 D36">
    <cfRule type="expression" priority="58" dxfId="1" stopIfTrue="1">
      <formula>IF(A8,T8)="dom"</formula>
    </cfRule>
  </conditionalFormatting>
  <conditionalFormatting sqref="E8 E15 E22 E29 E36">
    <cfRule type="expression" priority="59" dxfId="1" stopIfTrue="1">
      <formula>IF(A8,T8)="dom"</formula>
    </cfRule>
  </conditionalFormatting>
  <conditionalFormatting sqref="G8 G15 G22 G29 G36">
    <cfRule type="expression" priority="60" dxfId="1" stopIfTrue="1">
      <formula>IF(A8,T8)="dom"</formula>
    </cfRule>
  </conditionalFormatting>
  <conditionalFormatting sqref="H8 H15 H22 H29 H36">
    <cfRule type="expression" priority="61" dxfId="1" stopIfTrue="1">
      <formula>IF(A8,T8)="dom"</formula>
    </cfRule>
  </conditionalFormatting>
  <conditionalFormatting sqref="J8 J15 J22 J29 J36">
    <cfRule type="expression" priority="62" dxfId="1" stopIfTrue="1">
      <formula>IF(A8,T8)="dom"</formula>
    </cfRule>
  </conditionalFormatting>
  <conditionalFormatting sqref="K8 K15 K22 K29 K36">
    <cfRule type="expression" priority="63" dxfId="1" stopIfTrue="1">
      <formula>IF(A8,T8)="dom"</formula>
    </cfRule>
  </conditionalFormatting>
  <conditionalFormatting sqref="O8 O15 O22 O29 O36">
    <cfRule type="expression" priority="64" dxfId="1" stopIfTrue="1">
      <formula>IF(A8,T8)="dom"</formula>
    </cfRule>
  </conditionalFormatting>
  <conditionalFormatting sqref="B7:B37">
    <cfRule type="cellIs" priority="65" dxfId="2" operator="equal" stopIfTrue="1">
      <formula>"dom"</formula>
    </cfRule>
  </conditionalFormatting>
  <conditionalFormatting sqref="F4:F5">
    <cfRule type="cellIs" priority="66" dxfId="3" operator="equal" stopIfTrue="1">
      <formula>"SEI A DEBITO"</formula>
    </cfRule>
  </conditionalFormatting>
  <conditionalFormatting sqref="N13 N20 N27 N34">
    <cfRule type="expression" priority="67" dxfId="1" stopIfTrue="1">
      <formula>IF(A13,P13)="dom"</formula>
    </cfRule>
  </conditionalFormatting>
  <conditionalFormatting sqref="N12 N19 N26 N33">
    <cfRule type="expression" priority="68" dxfId="1" stopIfTrue="1">
      <formula>IF(A12,Q12)="dom"</formula>
    </cfRule>
  </conditionalFormatting>
  <conditionalFormatting sqref="N10 N17 N24 N31">
    <cfRule type="expression" priority="69" dxfId="1" stopIfTrue="1">
      <formula>IF(A10,R10)="dom"</formula>
    </cfRule>
  </conditionalFormatting>
  <conditionalFormatting sqref="N9 N16 N23 N30 N37">
    <cfRule type="expression" priority="70" dxfId="1" stopIfTrue="1">
      <formula>IF(A9,S9)="dom"</formula>
    </cfRule>
  </conditionalFormatting>
  <conditionalFormatting sqref="F30">
    <cfRule type="expression" priority="71" dxfId="1" stopIfTrue="1">
      <formula>IF(A30,S30)="dom"</formula>
    </cfRule>
  </conditionalFormatting>
  <conditionalFormatting sqref="I30">
    <cfRule type="expression" priority="72" dxfId="1" stopIfTrue="1">
      <formula>IF(A30,S30)="dom"</formula>
    </cfRule>
  </conditionalFormatting>
  <conditionalFormatting sqref="L30">
    <cfRule type="expression" priority="73" dxfId="1" stopIfTrue="1">
      <formula>IF(A30,S30)="dom"</formula>
    </cfRule>
  </conditionalFormatting>
  <conditionalFormatting sqref="M30">
    <cfRule type="expression" priority="74" dxfId="1" stopIfTrue="1">
      <formula>IF(A30,S30)="dom"</formula>
    </cfRule>
  </conditionalFormatting>
  <conditionalFormatting sqref="C13 C20 C27 C34">
    <cfRule type="expression" priority="75" dxfId="1" stopIfTrue="1">
      <formula>IF(A13,P13)="dom"</formula>
    </cfRule>
  </conditionalFormatting>
  <conditionalFormatting sqref="C12 C19 C26 C33">
    <cfRule type="expression" priority="76" dxfId="1" stopIfTrue="1">
      <formula>IF(A12,Q12)="dom"</formula>
    </cfRule>
  </conditionalFormatting>
  <conditionalFormatting sqref="C10 C17 C24 C31">
    <cfRule type="expression" priority="77" dxfId="1" stopIfTrue="1">
      <formula>IF(A10,R10)="dom"</formula>
    </cfRule>
  </conditionalFormatting>
  <conditionalFormatting sqref="C9 C16 C23 C30 C37">
    <cfRule type="expression" priority="78" dxfId="1" stopIfTrue="1">
      <formula>IF(A9,S9)="dom"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sheetPr codeName="Foglio7">
    <tabColor indexed="12"/>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42</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14">
        <v>1</v>
      </c>
      <c r="B7" s="21" t="str">
        <f>IF($N$2=2006,C!I37,IF($N$2=2007,C!Y37,IF($N$2=2008,C!K37,IF($N$2=2009,C!L37,IF($N$2=2010,C!M37,"")))))</f>
        <v>gio</v>
      </c>
      <c r="C7" s="308">
        <f>IF(B7="lun",MENU!$N$26,IF(B7="mar",MENU!$O$26,IF(B7="mer",MENU!$P$26,IF(B7="gio",MENU!$Q$26,IF(B7="ven",MENU!$R$26,IF(B7="sab",MENU!$S$26,IF(B7="dom",MENU!$T$26)))))))</f>
        <v>0.25</v>
      </c>
      <c r="D7" s="65"/>
      <c r="E7" s="65"/>
      <c r="F7" s="48" t="str">
        <f>IF(OR(C7="==",D7=""),"0.00",IF(E7=0,0,E7-D7))</f>
        <v>0.00</v>
      </c>
      <c r="G7" s="65"/>
      <c r="H7" s="65"/>
      <c r="I7" s="48" t="str">
        <f>IF(OR(C7="==",G7=""),"0.00",IF(H7=0,0,H7-G7))</f>
        <v>0.00</v>
      </c>
      <c r="J7" s="65"/>
      <c r="K7" s="65"/>
      <c r="L7" s="48">
        <f>IF(C7="==","0.00",IF(J7=0,F7+I7+K7,F7+I7+K7-J7))</f>
        <v>0</v>
      </c>
      <c r="M7" s="6">
        <f>IF(C7="==","==",IF(C7&lt;L7,L7-C7,""))</f>
      </c>
      <c r="N7" s="6">
        <f>IF(L7=0,"",IF(C7&gt;L7,C7-L7,"=="))</f>
      </c>
      <c r="O7" s="69"/>
      <c r="P7" s="140"/>
      <c r="Q7" s="144"/>
      <c r="R7" s="143">
        <f>IF(B7="dom","dom","")</f>
      </c>
      <c r="S7" s="149"/>
      <c r="T7" s="152"/>
      <c r="U7" s="73"/>
      <c r="V7" s="73"/>
      <c r="W7" s="73"/>
      <c r="X7" s="73"/>
      <c r="Y7" s="73"/>
      <c r="Z7" s="73"/>
      <c r="AA7" s="73"/>
    </row>
    <row r="8" spans="1:27" ht="13.5" customHeight="1">
      <c r="A8" s="23">
        <v>2</v>
      </c>
      <c r="B8" s="24" t="str">
        <f>IF($N$2=2006,C!I38,IF($N$2=2007,C!Y38,IF($N$2=2008,C!K38,IF($N$2=2009,C!L38,IF($N$2=2010,C!M38,"")))))</f>
        <v>ven</v>
      </c>
      <c r="C8" s="46">
        <f>IF(O8="Festa della Repubblica",0)</f>
        <v>0</v>
      </c>
      <c r="D8" s="71"/>
      <c r="E8" s="71"/>
      <c r="F8" s="27" t="str">
        <f>IF(OR(C8="==",D8=""),"0.00",IF(E8=0,0,E8-D8))</f>
        <v>0.00</v>
      </c>
      <c r="G8" s="71"/>
      <c r="H8" s="71"/>
      <c r="I8" s="27" t="str">
        <f>IF(OR(C8="==",G8=""),"0.00",IF(H8=0,0,H8-G8))</f>
        <v>0.00</v>
      </c>
      <c r="J8" s="71"/>
      <c r="K8" s="71"/>
      <c r="L8" s="28">
        <f>IF(C8="==","0.00",IF(J8=0,F8+I8+K8,F8+I8+K8-J8))</f>
        <v>0</v>
      </c>
      <c r="M8" s="25">
        <f>IF(C8="==","==",IF(C8&lt;L8,L8-C8,""))</f>
      </c>
      <c r="N8" s="29">
        <f>IF(L8=0,"",IF(C8&gt;L8,C8-L8,"=="))</f>
      </c>
      <c r="O8" s="123" t="s">
        <v>68</v>
      </c>
      <c r="P8" s="140">
        <f>IF(B8="dom","dom","")</f>
      </c>
      <c r="Q8" s="144">
        <f>IF(B8="sab","sab","")</f>
      </c>
      <c r="R8" s="146"/>
      <c r="S8" s="149"/>
      <c r="T8" s="152"/>
      <c r="U8" s="73"/>
      <c r="V8" s="73"/>
      <c r="W8" s="73"/>
      <c r="X8" s="73"/>
      <c r="Y8" s="73"/>
      <c r="Z8" s="73"/>
      <c r="AA8" s="73"/>
    </row>
    <row r="9" spans="1:27" ht="13.5" customHeight="1">
      <c r="A9" s="14">
        <v>3</v>
      </c>
      <c r="B9" s="16" t="str">
        <f>IF($N$2=2006,C!I39,IF($N$2=2007,C!Y39,IF($N$2=2008,C!K39,IF($N$2=2009,C!L39,IF($N$2=2010,C!M39,"")))))</f>
        <v>sab</v>
      </c>
      <c r="C9" s="306">
        <f>IF(B9="lun",MENU!$N$26,IF(B9="mar",MENU!$O$26,IF(B9="mer",MENU!$P$26,IF(B9="gio",MENU!$Q$26,IF(B9="ven",MENU!$R$26,IF(B9="sab",MENU!$S$26,IF(B9="dom",MENU!$T$26)))))))</f>
        <v>0.25</v>
      </c>
      <c r="D9" s="65"/>
      <c r="E9" s="65"/>
      <c r="F9" s="48" t="str">
        <f>IF(OR(C9="==",D9=""),"0.00",IF(E9=0,0,E9-D9))</f>
        <v>0.00</v>
      </c>
      <c r="G9" s="65"/>
      <c r="H9" s="65"/>
      <c r="I9" s="48" t="str">
        <f>IF(OR(C9="==",G9=""),"0.00",IF(H9=0,0,H9-G9))</f>
        <v>0.00</v>
      </c>
      <c r="J9" s="65"/>
      <c r="K9" s="65"/>
      <c r="L9" s="48">
        <f>IF(C9="==","0.00",IF(J9=0,F9+I9+K9,F9+I9+K9-J9))</f>
        <v>0</v>
      </c>
      <c r="M9" s="6">
        <f>IF(C9="==","==",IF(C9&lt;L9,L9-C9,""))</f>
      </c>
      <c r="N9" s="7">
        <f aca="true" t="shared" si="0" ref="N9:N37">IF(L9=0,"",IF(C9&gt;L9,C9-L9,"=="))</f>
      </c>
      <c r="O9" s="69"/>
      <c r="P9" s="140" t="str">
        <f>IF(B9="sab","sab","")</f>
        <v>sab</v>
      </c>
      <c r="Q9" s="144">
        <f>IF(B9="dom","dom","")</f>
      </c>
      <c r="R9" s="146"/>
      <c r="S9" s="149"/>
      <c r="T9" s="152"/>
      <c r="U9" s="73"/>
      <c r="V9" s="73"/>
      <c r="W9" s="73"/>
      <c r="X9" s="73"/>
      <c r="Y9" s="73"/>
      <c r="Z9" s="73"/>
      <c r="AA9" s="73"/>
    </row>
    <row r="10" spans="1:27" ht="13.5" customHeight="1">
      <c r="A10" s="14">
        <v>4</v>
      </c>
      <c r="B10" s="16" t="str">
        <f>IF($N$2=2006,C!I40,IF($N$2=2007,C!Y40,IF($N$2=2008,C!K40,IF($N$2=2009,C!L40,IF($N$2=2010,C!M40,"")))))</f>
        <v>dom</v>
      </c>
      <c r="C10" s="306">
        <f>IF(B10="lun",MENU!$N$26,IF(B10="mar",MENU!$O$26,IF(B10="mer",MENU!$P$26,IF(B10="gio",MENU!$Q$26,IF(B10="ven",MENU!$R$26,IF(B10="sab",MENU!$S$26,IF(B10="dom",MENU!$T$26)))))))</f>
        <v>0</v>
      </c>
      <c r="D10" s="65"/>
      <c r="E10" s="65"/>
      <c r="F10" s="48" t="str">
        <f aca="true" t="shared" si="1" ref="F10:F36">IF(OR(C10="==",D10=""),"0.00",IF(E10=0,0,E10-D10))</f>
        <v>0.00</v>
      </c>
      <c r="G10" s="65"/>
      <c r="H10" s="65"/>
      <c r="I10" s="48" t="str">
        <f aca="true" t="shared" si="2" ref="I10:I36">IF(OR(C10="==",G10=""),"0.00",IF(H10=0,0,H10-G10))</f>
        <v>0.00</v>
      </c>
      <c r="J10" s="65"/>
      <c r="K10" s="65"/>
      <c r="L10" s="48">
        <f aca="true" t="shared" si="3" ref="L10:L36">IF(C10="==","0.00",IF(J10=0,F10+I10+K10,F10+I10+K10-J10))</f>
        <v>0</v>
      </c>
      <c r="M10" s="6">
        <f aca="true" t="shared" si="4" ref="M10:M36">IF(C10="==","==",IF(C10&lt;L10,L10-C10,""))</f>
      </c>
      <c r="N10" s="7">
        <f t="shared" si="0"/>
      </c>
      <c r="O10" s="69"/>
      <c r="P10" s="140" t="str">
        <f>IF(B10="dom","dom","")</f>
        <v>dom</v>
      </c>
      <c r="Q10" s="144"/>
      <c r="R10" s="146"/>
      <c r="S10" s="149"/>
      <c r="T10" s="152"/>
      <c r="U10" s="73"/>
      <c r="V10" s="73"/>
      <c r="W10" s="73"/>
      <c r="X10" s="73"/>
      <c r="Y10" s="73"/>
      <c r="Z10" s="73"/>
      <c r="AA10" s="73"/>
    </row>
    <row r="11" spans="1:27" ht="13.5" customHeight="1">
      <c r="A11" s="14">
        <v>5</v>
      </c>
      <c r="B11" s="16" t="str">
        <f>IF($N$2=2006,C!I41,IF($N$2=2007,C!Y41,IF($N$2=2008,C!K41,IF($N$2=2009,C!L41,IF($N$2=2010,C!M41,"")))))</f>
        <v>lun</v>
      </c>
      <c r="C11" s="306">
        <f>IF(B11="lun",MENU!$N$26,IF(B11="mar",MENU!$O$26,IF(B11="mer",MENU!$P$26,IF(B11="gio",MENU!$Q$26,IF(B11="ven",MENU!$R$26,IF(B11="sab",MENU!$S$26,IF(B11="dom",MENU!$T$26)))))))</f>
        <v>0.25</v>
      </c>
      <c r="D11" s="65"/>
      <c r="E11" s="65"/>
      <c r="F11" s="48" t="str">
        <f t="shared" si="1"/>
        <v>0.00</v>
      </c>
      <c r="G11" s="65"/>
      <c r="H11" s="65"/>
      <c r="I11" s="48" t="str">
        <f t="shared" si="2"/>
        <v>0.00</v>
      </c>
      <c r="J11" s="65"/>
      <c r="K11" s="65"/>
      <c r="L11" s="48">
        <f t="shared" si="3"/>
        <v>0</v>
      </c>
      <c r="M11" s="6">
        <f t="shared" si="4"/>
      </c>
      <c r="N11" s="7">
        <f t="shared" si="0"/>
      </c>
      <c r="O11" s="69"/>
      <c r="P11" s="140">
        <f>IF(B11="dom","dom","")</f>
      </c>
      <c r="Q11" s="144"/>
      <c r="R11" s="146"/>
      <c r="S11" s="149"/>
      <c r="T11" s="141">
        <f>IF(B11="sab","sab","")</f>
      </c>
      <c r="U11" s="73"/>
      <c r="V11" s="73"/>
      <c r="W11" s="73"/>
      <c r="X11" s="73"/>
      <c r="Y11" s="73"/>
      <c r="Z11" s="73"/>
      <c r="AA11" s="73"/>
    </row>
    <row r="12" spans="1:27" ht="13.5" customHeight="1">
      <c r="A12" s="14">
        <v>6</v>
      </c>
      <c r="B12" s="16" t="str">
        <f>IF($N$2=2006,C!I42,IF($N$2=2007,C!Y42,IF($N$2=2008,C!K42,IF($N$2=2009,C!L42,IF($N$2=2010,C!M42,"")))))</f>
        <v>mar</v>
      </c>
      <c r="C12" s="306">
        <f>IF(B12="lun",MENU!$N$26,IF(B12="mar",MENU!$O$26,IF(B12="mer",MENU!$P$26,IF(B12="gio",MENU!$Q$26,IF(B12="ven",MENU!$R$26,IF(B12="sab",MENU!$S$26,IF(B12="dom",MENU!$T$26)))))))</f>
        <v>0.25</v>
      </c>
      <c r="D12" s="65"/>
      <c r="E12" s="65"/>
      <c r="F12" s="48" t="str">
        <f t="shared" si="1"/>
        <v>0.00</v>
      </c>
      <c r="G12" s="65"/>
      <c r="H12" s="65"/>
      <c r="I12" s="48" t="str">
        <f t="shared" si="2"/>
        <v>0.00</v>
      </c>
      <c r="J12" s="65"/>
      <c r="K12" s="65"/>
      <c r="L12" s="48">
        <f t="shared" si="3"/>
        <v>0</v>
      </c>
      <c r="M12" s="6">
        <f t="shared" si="4"/>
      </c>
      <c r="N12" s="7">
        <f t="shared" si="0"/>
      </c>
      <c r="O12" s="69"/>
      <c r="P12" s="140"/>
      <c r="Q12" s="144"/>
      <c r="R12" s="146"/>
      <c r="S12" s="142">
        <f>IF(B12="sab","sab","")</f>
      </c>
      <c r="T12" s="141">
        <f>IF(B12="dom","dom","")</f>
      </c>
      <c r="U12" s="73"/>
      <c r="V12" s="73"/>
      <c r="W12" s="73"/>
      <c r="X12" s="73"/>
      <c r="Y12" s="73"/>
      <c r="Z12" s="73"/>
      <c r="AA12" s="73"/>
    </row>
    <row r="13" spans="1:27" ht="13.5" customHeight="1">
      <c r="A13" s="14">
        <v>7</v>
      </c>
      <c r="B13" s="16" t="str">
        <f>IF($N$2=2006,C!I43,IF($N$2=2007,C!Y43,IF($N$2=2008,C!K43,IF($N$2=2009,C!L43,IF($N$2=2010,C!M43,"")))))</f>
        <v>mer</v>
      </c>
      <c r="C13" s="306">
        <f>IF(B13="lun",MENU!$N$26,IF(B13="mar",MENU!$O$26,IF(B13="mer",MENU!$P$26,IF(B13="gio",MENU!$Q$26,IF(B13="ven",MENU!$R$26,IF(B13="sab",MENU!$S$26,IF(B13="dom",MENU!$T$26)))))))</f>
        <v>0.25</v>
      </c>
      <c r="D13" s="65"/>
      <c r="E13" s="65"/>
      <c r="F13" s="48" t="str">
        <f t="shared" si="1"/>
        <v>0.00</v>
      </c>
      <c r="G13" s="65"/>
      <c r="H13" s="65"/>
      <c r="I13" s="48" t="str">
        <f t="shared" si="2"/>
        <v>0.00</v>
      </c>
      <c r="J13" s="65"/>
      <c r="K13" s="65"/>
      <c r="L13" s="48">
        <f t="shared" si="3"/>
        <v>0</v>
      </c>
      <c r="M13" s="6">
        <f t="shared" si="4"/>
      </c>
      <c r="N13" s="7">
        <f t="shared" si="0"/>
      </c>
      <c r="O13" s="69"/>
      <c r="P13" s="140"/>
      <c r="Q13" s="144"/>
      <c r="R13" s="143">
        <f>IF(B13="sab","sab","")</f>
      </c>
      <c r="S13" s="142">
        <f>IF(B13="dom","dom","")</f>
      </c>
      <c r="T13" s="152"/>
      <c r="U13" s="73"/>
      <c r="V13" s="73"/>
      <c r="W13" s="73"/>
      <c r="X13" s="73"/>
      <c r="Y13" s="73"/>
      <c r="Z13" s="73"/>
      <c r="AA13" s="73"/>
    </row>
    <row r="14" spans="1:27" ht="13.5" customHeight="1">
      <c r="A14" s="14">
        <v>8</v>
      </c>
      <c r="B14" s="16" t="str">
        <f>IF($N$2=2006,C!I44,IF($N$2=2007,C!Y44,IF($N$2=2008,C!K44,IF($N$2=2009,C!L44,IF($N$2=2010,C!M44,"")))))</f>
        <v>gio</v>
      </c>
      <c r="C14" s="306">
        <f>IF(B14="lun",MENU!$N$26,IF(B14="mar",MENU!$O$26,IF(B14="mer",MENU!$P$26,IF(B14="gio",MENU!$Q$26,IF(B14="ven",MENU!$R$26,IF(B14="sab",MENU!$S$26,IF(B14="dom",MENU!$T$26)))))))</f>
        <v>0.25</v>
      </c>
      <c r="D14" s="65"/>
      <c r="E14" s="65"/>
      <c r="F14" s="48" t="str">
        <f t="shared" si="1"/>
        <v>0.00</v>
      </c>
      <c r="G14" s="65"/>
      <c r="H14" s="65"/>
      <c r="I14" s="48" t="str">
        <f t="shared" si="2"/>
        <v>0.00</v>
      </c>
      <c r="J14" s="65"/>
      <c r="K14" s="65"/>
      <c r="L14" s="48">
        <f t="shared" si="3"/>
        <v>0</v>
      </c>
      <c r="M14" s="6">
        <f t="shared" si="4"/>
      </c>
      <c r="N14" s="7">
        <f t="shared" si="0"/>
      </c>
      <c r="O14" s="69"/>
      <c r="P14" s="140"/>
      <c r="Q14" s="144"/>
      <c r="R14" s="143">
        <f>IF(B14="dom","dom","")</f>
      </c>
      <c r="S14" s="149"/>
      <c r="T14" s="152"/>
      <c r="U14" s="73"/>
      <c r="V14" s="73"/>
      <c r="W14" s="73"/>
      <c r="X14" s="73"/>
      <c r="Y14" s="73"/>
      <c r="Z14" s="73"/>
      <c r="AA14" s="73"/>
    </row>
    <row r="15" spans="1:27" ht="13.5" customHeight="1">
      <c r="A15" s="14">
        <v>9</v>
      </c>
      <c r="B15" s="16" t="str">
        <f>IF($N$2=2006,C!I45,IF($N$2=2007,C!Y45,IF($N$2=2008,C!K45,IF($N$2=2009,C!L45,IF($N$2=2010,C!M45,"")))))</f>
        <v>ven</v>
      </c>
      <c r="C15" s="306">
        <f>IF(B15="lun",MENU!$N$26,IF(B15="mar",MENU!$O$26,IF(B15="mer",MENU!$P$26,IF(B15="gio",MENU!$Q$26,IF(B15="ven",MENU!$R$26,IF(B15="sab",MENU!$S$26,IF(B15="dom",MENU!$T$26)))))))</f>
        <v>0.25</v>
      </c>
      <c r="D15" s="65"/>
      <c r="E15" s="65"/>
      <c r="F15" s="48" t="str">
        <f t="shared" si="1"/>
        <v>0.00</v>
      </c>
      <c r="G15" s="65"/>
      <c r="H15" s="65"/>
      <c r="I15" s="48" t="str">
        <f t="shared" si="2"/>
        <v>0.00</v>
      </c>
      <c r="J15" s="65"/>
      <c r="K15" s="65"/>
      <c r="L15" s="48">
        <f t="shared" si="3"/>
        <v>0</v>
      </c>
      <c r="M15" s="6">
        <f t="shared" si="4"/>
      </c>
      <c r="N15" s="7">
        <f t="shared" si="0"/>
      </c>
      <c r="O15" s="69"/>
      <c r="P15" s="140">
        <f>IF(B15="dom","dom","")</f>
      </c>
      <c r="Q15" s="144">
        <f>IF(B15="sab","sab","")</f>
      </c>
      <c r="R15" s="146"/>
      <c r="S15" s="149"/>
      <c r="T15" s="152"/>
      <c r="U15" s="73"/>
      <c r="V15" s="73"/>
      <c r="W15" s="73"/>
      <c r="X15" s="73"/>
      <c r="Y15" s="73"/>
      <c r="Z15" s="73"/>
      <c r="AA15" s="73"/>
    </row>
    <row r="16" spans="1:27" ht="13.5" customHeight="1">
      <c r="A16" s="14">
        <v>10</v>
      </c>
      <c r="B16" s="16" t="str">
        <f>IF($N$2=2006,C!I46,IF($N$2=2007,C!Y46,IF($N$2=2008,C!K46,IF($N$2=2009,C!L46,IF($N$2=2010,C!M46,"")))))</f>
        <v>sab</v>
      </c>
      <c r="C16" s="306">
        <f>IF(B16="lun",MENU!$N$26,IF(B16="mar",MENU!$O$26,IF(B16="mer",MENU!$P$26,IF(B16="gio",MENU!$Q$26,IF(B16="ven",MENU!$R$26,IF(B16="sab",MENU!$S$26,IF(B16="dom",MENU!$T$26)))))))</f>
        <v>0.25</v>
      </c>
      <c r="D16" s="65"/>
      <c r="E16" s="65"/>
      <c r="F16" s="48" t="str">
        <f t="shared" si="1"/>
        <v>0.00</v>
      </c>
      <c r="G16" s="65"/>
      <c r="H16" s="65"/>
      <c r="I16" s="48" t="str">
        <f t="shared" si="2"/>
        <v>0.00</v>
      </c>
      <c r="J16" s="65"/>
      <c r="K16" s="65"/>
      <c r="L16" s="48">
        <f t="shared" si="3"/>
        <v>0</v>
      </c>
      <c r="M16" s="6">
        <f t="shared" si="4"/>
      </c>
      <c r="N16" s="7">
        <f t="shared" si="0"/>
      </c>
      <c r="O16" s="69"/>
      <c r="P16" s="140" t="str">
        <f>IF(B16="sab","sab","")</f>
        <v>sab</v>
      </c>
      <c r="Q16" s="144">
        <f>IF(B16="dom","dom","")</f>
      </c>
      <c r="R16" s="146"/>
      <c r="S16" s="149"/>
      <c r="T16" s="152"/>
      <c r="U16" s="73"/>
      <c r="V16" s="73"/>
      <c r="W16" s="73"/>
      <c r="X16" s="73"/>
      <c r="Y16" s="73"/>
      <c r="Z16" s="73"/>
      <c r="AA16" s="73"/>
    </row>
    <row r="17" spans="1:27" ht="13.5" customHeight="1">
      <c r="A17" s="14">
        <v>11</v>
      </c>
      <c r="B17" s="16" t="str">
        <f>IF($N$2=2006,C!I47,IF($N$2=2007,C!Y47,IF($N$2=2008,C!K47,IF($N$2=2009,C!L47,IF($N$2=2010,C!M47,"")))))</f>
        <v>dom</v>
      </c>
      <c r="C17" s="306">
        <f>IF(B17="lun",MENU!$N$26,IF(B17="mar",MENU!$O$26,IF(B17="mer",MENU!$P$26,IF(B17="gio",MENU!$Q$26,IF(B17="ven",MENU!$R$26,IF(B17="sab",MENU!$S$26,IF(B17="dom",MENU!$T$26)))))))</f>
        <v>0</v>
      </c>
      <c r="D17" s="65"/>
      <c r="E17" s="65"/>
      <c r="F17" s="48" t="str">
        <f t="shared" si="1"/>
        <v>0.00</v>
      </c>
      <c r="G17" s="65"/>
      <c r="H17" s="65"/>
      <c r="I17" s="48" t="str">
        <f t="shared" si="2"/>
        <v>0.00</v>
      </c>
      <c r="J17" s="65"/>
      <c r="K17" s="65"/>
      <c r="L17" s="48">
        <f t="shared" si="3"/>
        <v>0</v>
      </c>
      <c r="M17" s="6">
        <f t="shared" si="4"/>
      </c>
      <c r="N17" s="7">
        <f t="shared" si="0"/>
      </c>
      <c r="O17" s="69"/>
      <c r="P17" s="140" t="str">
        <f>IF(B17="dom","dom","")</f>
        <v>dom</v>
      </c>
      <c r="Q17" s="144"/>
      <c r="R17" s="146"/>
      <c r="S17" s="149"/>
      <c r="T17" s="152"/>
      <c r="U17" s="73"/>
      <c r="V17" s="73"/>
      <c r="W17" s="73"/>
      <c r="X17" s="73"/>
      <c r="Y17" s="73"/>
      <c r="Z17" s="73"/>
      <c r="AA17" s="73"/>
    </row>
    <row r="18" spans="1:27" ht="13.5" customHeight="1">
      <c r="A18" s="14">
        <v>12</v>
      </c>
      <c r="B18" s="16" t="str">
        <f>IF($N$2=2006,C!I48,IF($N$2=2007,C!Y48,IF($N$2=2008,C!K48,IF($N$2=2009,C!L48,IF($N$2=2010,C!M48,"")))))</f>
        <v>lun</v>
      </c>
      <c r="C18" s="306">
        <f>IF(B18="lun",MENU!$N$26,IF(B18="mar",MENU!$O$26,IF(B18="mer",MENU!$P$26,IF(B18="gio",MENU!$Q$26,IF(B18="ven",MENU!$R$26,IF(B18="sab",MENU!$S$26,IF(B18="dom",MENU!$T$26)))))))</f>
        <v>0.25</v>
      </c>
      <c r="D18" s="65"/>
      <c r="E18" s="65"/>
      <c r="F18" s="48" t="str">
        <f t="shared" si="1"/>
        <v>0.00</v>
      </c>
      <c r="G18" s="65"/>
      <c r="H18" s="65"/>
      <c r="I18" s="48" t="str">
        <f t="shared" si="2"/>
        <v>0.00</v>
      </c>
      <c r="J18" s="65"/>
      <c r="K18" s="65"/>
      <c r="L18" s="48">
        <f t="shared" si="3"/>
        <v>0</v>
      </c>
      <c r="M18" s="6">
        <f t="shared" si="4"/>
      </c>
      <c r="N18" s="7">
        <f t="shared" si="0"/>
      </c>
      <c r="O18" s="69"/>
      <c r="P18" s="140">
        <f>IF(B18="dom","dom","")</f>
      </c>
      <c r="Q18" s="144"/>
      <c r="R18" s="146"/>
      <c r="S18" s="149"/>
      <c r="T18" s="141">
        <f>IF(B18="sab","sab","")</f>
      </c>
      <c r="U18" s="73"/>
      <c r="V18" s="73"/>
      <c r="W18" s="73"/>
      <c r="X18" s="73"/>
      <c r="Y18" s="73"/>
      <c r="Z18" s="73"/>
      <c r="AA18" s="73"/>
    </row>
    <row r="19" spans="1:27" ht="13.5" customHeight="1">
      <c r="A19" s="14">
        <v>13</v>
      </c>
      <c r="B19" s="16" t="str">
        <f>IF($N$2=2006,C!I49,IF($N$2=2007,C!Y49,IF($N$2=2008,C!K49,IF($N$2=2009,C!L49,IF($N$2=2010,C!M49,"")))))</f>
        <v>mar</v>
      </c>
      <c r="C19" s="306">
        <f>IF(B19="lun",MENU!$N$26,IF(B19="mar",MENU!$O$26,IF(B19="mer",MENU!$P$26,IF(B19="gio",MENU!$Q$26,IF(B19="ven",MENU!$R$26,IF(B19="sab",MENU!$S$26,IF(B19="dom",MENU!$T$26)))))))</f>
        <v>0.25</v>
      </c>
      <c r="D19" s="65"/>
      <c r="E19" s="65"/>
      <c r="F19" s="48" t="str">
        <f t="shared" si="1"/>
        <v>0.00</v>
      </c>
      <c r="G19" s="65"/>
      <c r="H19" s="65"/>
      <c r="I19" s="48" t="str">
        <f t="shared" si="2"/>
        <v>0.00</v>
      </c>
      <c r="J19" s="65"/>
      <c r="K19" s="65"/>
      <c r="L19" s="48">
        <f t="shared" si="3"/>
        <v>0</v>
      </c>
      <c r="M19" s="6">
        <f t="shared" si="4"/>
      </c>
      <c r="N19" s="7">
        <f t="shared" si="0"/>
      </c>
      <c r="O19" s="69"/>
      <c r="P19" s="140"/>
      <c r="Q19" s="144"/>
      <c r="R19" s="146"/>
      <c r="S19" s="142">
        <f>IF(B19="sab","sab","")</f>
      </c>
      <c r="T19" s="141">
        <f>IF(B19="dom","dom","")</f>
      </c>
      <c r="U19" s="73"/>
      <c r="V19" s="73"/>
      <c r="W19" s="73"/>
      <c r="X19" s="73"/>
      <c r="Y19" s="73"/>
      <c r="Z19" s="73"/>
      <c r="AA19" s="73"/>
    </row>
    <row r="20" spans="1:27" ht="13.5" customHeight="1">
      <c r="A20" s="14">
        <v>14</v>
      </c>
      <c r="B20" s="16" t="str">
        <f>IF($N$2=2006,C!I50,IF($N$2=2007,C!Y50,IF($N$2=2008,C!K50,IF($N$2=2009,C!L50,IF($N$2=2010,C!M50,"")))))</f>
        <v>mer</v>
      </c>
      <c r="C20" s="306">
        <f>IF(B20="lun",MENU!$N$26,IF(B20="mar",MENU!$O$26,IF(B20="mer",MENU!$P$26,IF(B20="gio",MENU!$Q$26,IF(B20="ven",MENU!$R$26,IF(B20="sab",MENU!$S$26,IF(B20="dom",MENU!$T$26)))))))</f>
        <v>0.25</v>
      </c>
      <c r="D20" s="65"/>
      <c r="E20" s="65"/>
      <c r="F20" s="48" t="str">
        <f t="shared" si="1"/>
        <v>0.00</v>
      </c>
      <c r="G20" s="65"/>
      <c r="H20" s="65"/>
      <c r="I20" s="48" t="str">
        <f t="shared" si="2"/>
        <v>0.00</v>
      </c>
      <c r="J20" s="65"/>
      <c r="K20" s="65"/>
      <c r="L20" s="48">
        <f t="shared" si="3"/>
        <v>0</v>
      </c>
      <c r="M20" s="6">
        <f t="shared" si="4"/>
      </c>
      <c r="N20" s="7">
        <f t="shared" si="0"/>
      </c>
      <c r="O20" s="69"/>
      <c r="P20" s="140"/>
      <c r="Q20" s="144"/>
      <c r="R20" s="143">
        <f>IF(B20="sab","sab","")</f>
      </c>
      <c r="S20" s="142">
        <f>IF(B20="dom","dom","")</f>
      </c>
      <c r="T20" s="152"/>
      <c r="U20" s="73"/>
      <c r="V20" s="73"/>
      <c r="W20" s="73"/>
      <c r="X20" s="73"/>
      <c r="Y20" s="73"/>
      <c r="Z20" s="73"/>
      <c r="AA20" s="73"/>
    </row>
    <row r="21" spans="1:27" ht="13.5" customHeight="1">
      <c r="A21" s="14">
        <v>15</v>
      </c>
      <c r="B21" s="16" t="str">
        <f>IF($N$2=2006,C!I51,IF($N$2=2007,C!Y51,IF($N$2=2008,C!K51,IF($N$2=2009,C!L51,IF($N$2=2010,C!M51,"")))))</f>
        <v>gio</v>
      </c>
      <c r="C21" s="306">
        <f>IF(B21="lun",MENU!$N$26,IF(B21="mar",MENU!$O$26,IF(B21="mer",MENU!$P$26,IF(B21="gio",MENU!$Q$26,IF(B21="ven",MENU!$R$26,IF(B21="sab",MENU!$S$26,IF(B21="dom",MENU!$T$26)))))))</f>
        <v>0.25</v>
      </c>
      <c r="D21" s="65"/>
      <c r="E21" s="65"/>
      <c r="F21" s="48" t="str">
        <f t="shared" si="1"/>
        <v>0.00</v>
      </c>
      <c r="G21" s="65"/>
      <c r="H21" s="65"/>
      <c r="I21" s="48" t="str">
        <f t="shared" si="2"/>
        <v>0.00</v>
      </c>
      <c r="J21" s="65"/>
      <c r="K21" s="65"/>
      <c r="L21" s="48">
        <f t="shared" si="3"/>
        <v>0</v>
      </c>
      <c r="M21" s="6">
        <f t="shared" si="4"/>
      </c>
      <c r="N21" s="7">
        <f t="shared" si="0"/>
      </c>
      <c r="O21" s="69"/>
      <c r="P21" s="140"/>
      <c r="Q21" s="144"/>
      <c r="R21" s="143">
        <f>IF(B21="dom","dom","")</f>
      </c>
      <c r="S21" s="149"/>
      <c r="T21" s="152"/>
      <c r="U21" s="73"/>
      <c r="V21" s="73"/>
      <c r="W21" s="73"/>
      <c r="X21" s="73"/>
      <c r="Y21" s="73"/>
      <c r="Z21" s="73"/>
      <c r="AA21" s="73"/>
    </row>
    <row r="22" spans="1:27" ht="13.5" customHeight="1">
      <c r="A22" s="14">
        <v>16</v>
      </c>
      <c r="B22" s="16" t="str">
        <f>IF($N$2=2006,C!I52,IF($N$2=2007,C!Y52,IF($N$2=2008,C!K52,IF($N$2=2009,C!L52,IF($N$2=2010,C!M52,"")))))</f>
        <v>ven</v>
      </c>
      <c r="C22" s="306">
        <f>IF(B22="lun",MENU!$N$26,IF(B22="mar",MENU!$O$26,IF(B22="mer",MENU!$P$26,IF(B22="gio",MENU!$Q$26,IF(B22="ven",MENU!$R$26,IF(B22="sab",MENU!$S$26,IF(B22="dom",MENU!$T$26)))))))</f>
        <v>0.25</v>
      </c>
      <c r="D22" s="65"/>
      <c r="E22" s="65"/>
      <c r="F22" s="48" t="str">
        <f t="shared" si="1"/>
        <v>0.00</v>
      </c>
      <c r="G22" s="65"/>
      <c r="H22" s="65"/>
      <c r="I22" s="48" t="str">
        <f t="shared" si="2"/>
        <v>0.00</v>
      </c>
      <c r="J22" s="65"/>
      <c r="K22" s="65"/>
      <c r="L22" s="48">
        <f t="shared" si="3"/>
        <v>0</v>
      </c>
      <c r="M22" s="6">
        <f t="shared" si="4"/>
      </c>
      <c r="N22" s="7">
        <f t="shared" si="0"/>
      </c>
      <c r="O22" s="69"/>
      <c r="P22" s="140">
        <f>IF(B22="dom","dom","")</f>
      </c>
      <c r="Q22" s="144">
        <f>IF(B22="sab","sab","")</f>
      </c>
      <c r="R22" s="146"/>
      <c r="S22" s="149"/>
      <c r="T22" s="152"/>
      <c r="U22" s="73"/>
      <c r="V22" s="73"/>
      <c r="W22" s="73"/>
      <c r="X22" s="73"/>
      <c r="Y22" s="73"/>
      <c r="Z22" s="73"/>
      <c r="AA22" s="73"/>
    </row>
    <row r="23" spans="1:27" ht="13.5" customHeight="1">
      <c r="A23" s="14">
        <v>17</v>
      </c>
      <c r="B23" s="16" t="str">
        <f>IF($N$2=2006,C!I53,IF($N$2=2007,C!Y53,IF($N$2=2008,C!K53,IF($N$2=2009,C!L53,IF($N$2=2010,C!M53,"")))))</f>
        <v>sab</v>
      </c>
      <c r="C23" s="306">
        <f>IF(B23="lun",MENU!$N$26,IF(B23="mar",MENU!$O$26,IF(B23="mer",MENU!$P$26,IF(B23="gio",MENU!$Q$26,IF(B23="ven",MENU!$R$26,IF(B23="sab",MENU!$S$26,IF(B23="dom",MENU!$T$26)))))))</f>
        <v>0.25</v>
      </c>
      <c r="D23" s="65"/>
      <c r="E23" s="65"/>
      <c r="F23" s="48" t="str">
        <f t="shared" si="1"/>
        <v>0.00</v>
      </c>
      <c r="G23" s="65"/>
      <c r="H23" s="65"/>
      <c r="I23" s="48" t="str">
        <f t="shared" si="2"/>
        <v>0.00</v>
      </c>
      <c r="J23" s="65"/>
      <c r="K23" s="65"/>
      <c r="L23" s="48">
        <f t="shared" si="3"/>
        <v>0</v>
      </c>
      <c r="M23" s="6">
        <f t="shared" si="4"/>
      </c>
      <c r="N23" s="7">
        <f t="shared" si="0"/>
      </c>
      <c r="O23" s="69"/>
      <c r="P23" s="140" t="str">
        <f>IF(B23="sab","sab","")</f>
        <v>sab</v>
      </c>
      <c r="Q23" s="144">
        <f>IF(B23="dom","dom","")</f>
      </c>
      <c r="R23" s="146"/>
      <c r="S23" s="149"/>
      <c r="T23" s="152"/>
      <c r="U23" s="73"/>
      <c r="V23" s="73"/>
      <c r="W23" s="73"/>
      <c r="X23" s="73"/>
      <c r="Y23" s="73"/>
      <c r="Z23" s="73"/>
      <c r="AA23" s="73"/>
    </row>
    <row r="24" spans="1:27" ht="13.5" customHeight="1">
      <c r="A24" s="14">
        <v>18</v>
      </c>
      <c r="B24" s="16" t="str">
        <f>IF($N$2=2006,C!I54,IF($N$2=2007,C!Y54,IF($N$2=2008,C!K54,IF($N$2=2009,C!L54,IF($N$2=2010,C!M54,"")))))</f>
        <v>dom</v>
      </c>
      <c r="C24" s="306">
        <f>IF(B24="lun",MENU!$N$26,IF(B24="mar",MENU!$O$26,IF(B24="mer",MENU!$P$26,IF(B24="gio",MENU!$Q$26,IF(B24="ven",MENU!$R$26,IF(B24="sab",MENU!$S$26,IF(B24="dom",MENU!$T$26)))))))</f>
        <v>0</v>
      </c>
      <c r="D24" s="65"/>
      <c r="E24" s="65"/>
      <c r="F24" s="48" t="str">
        <f t="shared" si="1"/>
        <v>0.00</v>
      </c>
      <c r="G24" s="65"/>
      <c r="H24" s="65"/>
      <c r="I24" s="48" t="str">
        <f t="shared" si="2"/>
        <v>0.00</v>
      </c>
      <c r="J24" s="65"/>
      <c r="K24" s="65"/>
      <c r="L24" s="48">
        <f t="shared" si="3"/>
        <v>0</v>
      </c>
      <c r="M24" s="6">
        <f t="shared" si="4"/>
      </c>
      <c r="N24" s="7">
        <f t="shared" si="0"/>
      </c>
      <c r="O24" s="69"/>
      <c r="P24" s="140" t="str">
        <f>IF(B24="dom","dom","")</f>
        <v>dom</v>
      </c>
      <c r="Q24" s="144"/>
      <c r="R24" s="146"/>
      <c r="S24" s="149"/>
      <c r="T24" s="152"/>
      <c r="U24" s="73"/>
      <c r="V24" s="73"/>
      <c r="W24" s="73"/>
      <c r="X24" s="73"/>
      <c r="Y24" s="73"/>
      <c r="Z24" s="73"/>
      <c r="AA24" s="73"/>
    </row>
    <row r="25" spans="1:27" ht="13.5" customHeight="1">
      <c r="A25" s="14">
        <v>19</v>
      </c>
      <c r="B25" s="16" t="str">
        <f>IF($N$2=2006,C!I55,IF($N$2=2007,C!Y55,IF($N$2=2008,C!K55,IF($N$2=2009,C!L55,IF($N$2=2010,C!M55,"")))))</f>
        <v>lun</v>
      </c>
      <c r="C25" s="306">
        <f>IF(B25="lun",MENU!$N$26,IF(B25="mar",MENU!$O$26,IF(B25="mer",MENU!$P$26,IF(B25="gio",MENU!$Q$26,IF(B25="ven",MENU!$R$26,IF(B25="sab",MENU!$S$26,IF(B25="dom",MENU!$T$26)))))))</f>
        <v>0.25</v>
      </c>
      <c r="D25" s="65"/>
      <c r="E25" s="65"/>
      <c r="F25" s="48" t="str">
        <f t="shared" si="1"/>
        <v>0.00</v>
      </c>
      <c r="G25" s="65"/>
      <c r="H25" s="65"/>
      <c r="I25" s="48" t="str">
        <f t="shared" si="2"/>
        <v>0.00</v>
      </c>
      <c r="J25" s="65"/>
      <c r="K25" s="65"/>
      <c r="L25" s="48">
        <f t="shared" si="3"/>
        <v>0</v>
      </c>
      <c r="M25" s="6">
        <f t="shared" si="4"/>
      </c>
      <c r="N25" s="7">
        <f t="shared" si="0"/>
      </c>
      <c r="O25" s="69"/>
      <c r="P25" s="140">
        <f>IF(B25="dom","dom","")</f>
      </c>
      <c r="Q25" s="144"/>
      <c r="R25" s="146"/>
      <c r="S25" s="149"/>
      <c r="T25" s="141">
        <f>IF(B25="sab","sab","")</f>
      </c>
      <c r="U25" s="73"/>
      <c r="V25" s="73"/>
      <c r="W25" s="73"/>
      <c r="X25" s="73"/>
      <c r="Y25" s="73"/>
      <c r="Z25" s="73"/>
      <c r="AA25" s="73"/>
    </row>
    <row r="26" spans="1:27" ht="13.5" customHeight="1">
      <c r="A26" s="14">
        <v>20</v>
      </c>
      <c r="B26" s="16" t="str">
        <f>IF($N$2=2006,C!I56,IF($N$2=2007,C!Y56,IF($N$2=2008,C!K56,IF($N$2=2009,C!L56,IF($N$2=2010,C!M56,"")))))</f>
        <v>mar</v>
      </c>
      <c r="C26" s="306">
        <f>IF(B26="lun",MENU!$N$26,IF(B26="mar",MENU!$O$26,IF(B26="mer",MENU!$P$26,IF(B26="gio",MENU!$Q$26,IF(B26="ven",MENU!$R$26,IF(B26="sab",MENU!$S$26,IF(B26="dom",MENU!$T$26)))))))</f>
        <v>0.25</v>
      </c>
      <c r="D26" s="65"/>
      <c r="E26" s="65"/>
      <c r="F26" s="48" t="str">
        <f t="shared" si="1"/>
        <v>0.00</v>
      </c>
      <c r="G26" s="65"/>
      <c r="H26" s="65"/>
      <c r="I26" s="48" t="str">
        <f t="shared" si="2"/>
        <v>0.00</v>
      </c>
      <c r="J26" s="65"/>
      <c r="K26" s="65"/>
      <c r="L26" s="48">
        <f t="shared" si="3"/>
        <v>0</v>
      </c>
      <c r="M26" s="6">
        <f t="shared" si="4"/>
      </c>
      <c r="N26" s="7">
        <f t="shared" si="0"/>
      </c>
      <c r="O26" s="69"/>
      <c r="P26" s="140"/>
      <c r="Q26" s="144"/>
      <c r="R26" s="146"/>
      <c r="S26" s="142">
        <f>IF(B26="sab","sab","")</f>
      </c>
      <c r="T26" s="141">
        <f>IF(B26="dom","dom","")</f>
      </c>
      <c r="U26" s="73"/>
      <c r="V26" s="73"/>
      <c r="W26" s="73"/>
      <c r="X26" s="73"/>
      <c r="Y26" s="73"/>
      <c r="Z26" s="73"/>
      <c r="AA26" s="73"/>
    </row>
    <row r="27" spans="1:27" ht="13.5" customHeight="1">
      <c r="A27" s="14">
        <v>21</v>
      </c>
      <c r="B27" s="16" t="str">
        <f>IF($N$2=2006,C!I57,IF($N$2=2007,C!Y57,IF($N$2=2008,C!K57,IF($N$2=2009,C!L57,IF($N$2=2010,C!M57,"")))))</f>
        <v>mer</v>
      </c>
      <c r="C27" s="306">
        <f>IF(B27="lun",MENU!$N$26,IF(B27="mar",MENU!$O$26,IF(B27="mer",MENU!$P$26,IF(B27="gio",MENU!$Q$26,IF(B27="ven",MENU!$R$26,IF(B27="sab",MENU!$S$26,IF(B27="dom",MENU!$T$26)))))))</f>
        <v>0.25</v>
      </c>
      <c r="D27" s="65"/>
      <c r="E27" s="65"/>
      <c r="F27" s="48" t="str">
        <f t="shared" si="1"/>
        <v>0.00</v>
      </c>
      <c r="G27" s="65"/>
      <c r="H27" s="65"/>
      <c r="I27" s="48" t="str">
        <f t="shared" si="2"/>
        <v>0.00</v>
      </c>
      <c r="J27" s="65"/>
      <c r="K27" s="65"/>
      <c r="L27" s="48">
        <f t="shared" si="3"/>
        <v>0</v>
      </c>
      <c r="M27" s="6">
        <f t="shared" si="4"/>
      </c>
      <c r="N27" s="7">
        <f t="shared" si="0"/>
      </c>
      <c r="O27" s="69"/>
      <c r="P27" s="140"/>
      <c r="Q27" s="144"/>
      <c r="R27" s="143">
        <f>IF(B27="sab","sab","")</f>
      </c>
      <c r="S27" s="142">
        <f>IF(B27="dom","dom","")</f>
      </c>
      <c r="T27" s="152"/>
      <c r="U27" s="73"/>
      <c r="V27" s="73"/>
      <c r="W27" s="73"/>
      <c r="X27" s="73"/>
      <c r="Y27" s="73"/>
      <c r="Z27" s="73"/>
      <c r="AA27" s="73"/>
    </row>
    <row r="28" spans="1:27" ht="13.5" customHeight="1">
      <c r="A28" s="14">
        <v>22</v>
      </c>
      <c r="B28" s="16" t="str">
        <f>IF($N$2=2006,C!I58,IF($N$2=2007,C!Y58,IF($N$2=2008,C!K58,IF($N$2=2009,C!L58,IF($N$2=2010,C!M58,"")))))</f>
        <v>gio</v>
      </c>
      <c r="C28" s="306">
        <f>IF(B28="lun",MENU!$N$26,IF(B28="mar",MENU!$O$26,IF(B28="mer",MENU!$P$26,IF(B28="gio",MENU!$Q$26,IF(B28="ven",MENU!$R$26,IF(B28="sab",MENU!$S$26,IF(B28="dom",MENU!$T$26)))))))</f>
        <v>0.25</v>
      </c>
      <c r="D28" s="65"/>
      <c r="E28" s="65"/>
      <c r="F28" s="48" t="str">
        <f t="shared" si="1"/>
        <v>0.00</v>
      </c>
      <c r="G28" s="65"/>
      <c r="H28" s="65"/>
      <c r="I28" s="48" t="str">
        <f t="shared" si="2"/>
        <v>0.00</v>
      </c>
      <c r="J28" s="65"/>
      <c r="K28" s="65"/>
      <c r="L28" s="48">
        <f t="shared" si="3"/>
        <v>0</v>
      </c>
      <c r="M28" s="6">
        <f t="shared" si="4"/>
      </c>
      <c r="N28" s="7">
        <f t="shared" si="0"/>
      </c>
      <c r="O28" s="69"/>
      <c r="P28" s="140"/>
      <c r="Q28" s="144"/>
      <c r="R28" s="143">
        <f>IF(B28="dom","dom","")</f>
      </c>
      <c r="S28" s="149"/>
      <c r="T28" s="152"/>
      <c r="U28" s="73"/>
      <c r="V28" s="73"/>
      <c r="W28" s="73"/>
      <c r="X28" s="73"/>
      <c r="Y28" s="73"/>
      <c r="Z28" s="73"/>
      <c r="AA28" s="73"/>
    </row>
    <row r="29" spans="1:27" ht="13.5" customHeight="1">
      <c r="A29" s="14">
        <v>23</v>
      </c>
      <c r="B29" s="16" t="str">
        <f>IF($N$2=2006,C!I59,IF($N$2=2007,C!Y59,IF($N$2=2008,C!K59,IF($N$2=2009,C!L59,IF($N$2=2010,C!M59,"")))))</f>
        <v>ven</v>
      </c>
      <c r="C29" s="306">
        <f>IF(B29="lun",MENU!$N$26,IF(B29="mar",MENU!$O$26,IF(B29="mer",MENU!$P$26,IF(B29="gio",MENU!$Q$26,IF(B29="ven",MENU!$R$26,IF(B29="sab",MENU!$S$26,IF(B29="dom",MENU!$T$26)))))))</f>
        <v>0.25</v>
      </c>
      <c r="D29" s="65"/>
      <c r="E29" s="65"/>
      <c r="F29" s="48" t="str">
        <f t="shared" si="1"/>
        <v>0.00</v>
      </c>
      <c r="G29" s="65"/>
      <c r="H29" s="65"/>
      <c r="I29" s="48" t="str">
        <f t="shared" si="2"/>
        <v>0.00</v>
      </c>
      <c r="J29" s="65"/>
      <c r="K29" s="65"/>
      <c r="L29" s="48">
        <f t="shared" si="3"/>
        <v>0</v>
      </c>
      <c r="M29" s="6">
        <f t="shared" si="4"/>
      </c>
      <c r="N29" s="7">
        <f t="shared" si="0"/>
      </c>
      <c r="O29" s="69"/>
      <c r="P29" s="140">
        <f>IF(B29="dom","dom","")</f>
      </c>
      <c r="Q29" s="144">
        <f>IF(B29="sab","sab","")</f>
      </c>
      <c r="R29" s="146"/>
      <c r="S29" s="149"/>
      <c r="T29" s="152"/>
      <c r="U29" s="73"/>
      <c r="V29" s="73"/>
      <c r="W29" s="73"/>
      <c r="X29" s="73"/>
      <c r="Y29" s="73"/>
      <c r="Z29" s="73"/>
      <c r="AA29" s="73"/>
    </row>
    <row r="30" spans="1:27" ht="13.5" customHeight="1">
      <c r="A30" s="14">
        <v>24</v>
      </c>
      <c r="B30" s="16" t="str">
        <f>IF($N$2=2006,C!I60,IF($N$2=2007,C!Y60,IF($N$2=2008,C!K60,IF($N$2=2009,C!L60,IF($N$2=2010,C!M60,"")))))</f>
        <v>sab</v>
      </c>
      <c r="C30" s="306">
        <f>IF(B30="lun",MENU!$N$26,IF(B30="mar",MENU!$O$26,IF(B30="mer",MENU!$P$26,IF(B30="gio",MENU!$Q$26,IF(B30="ven",MENU!$R$26,IF(B30="sab",MENU!$S$26,IF(B30="dom",MENU!$T$26)))))))</f>
        <v>0.25</v>
      </c>
      <c r="D30" s="65"/>
      <c r="E30" s="65"/>
      <c r="F30" s="48" t="str">
        <f t="shared" si="1"/>
        <v>0.00</v>
      </c>
      <c r="G30" s="65"/>
      <c r="H30" s="65"/>
      <c r="I30" s="48" t="str">
        <f t="shared" si="2"/>
        <v>0.00</v>
      </c>
      <c r="J30" s="65"/>
      <c r="K30" s="65"/>
      <c r="L30" s="48">
        <f t="shared" si="3"/>
        <v>0</v>
      </c>
      <c r="M30" s="6">
        <f t="shared" si="4"/>
      </c>
      <c r="N30" s="7">
        <f t="shared" si="0"/>
      </c>
      <c r="O30" s="69"/>
      <c r="P30" s="140" t="str">
        <f>IF(B30="sab","sab","")</f>
        <v>sab</v>
      </c>
      <c r="Q30" s="144">
        <f>IF(B30="dom","dom","")</f>
      </c>
      <c r="R30" s="146"/>
      <c r="S30" s="149"/>
      <c r="T30" s="152"/>
      <c r="U30" s="73"/>
      <c r="V30" s="73"/>
      <c r="W30" s="73"/>
      <c r="X30" s="73"/>
      <c r="Y30" s="73"/>
      <c r="Z30" s="73"/>
      <c r="AA30" s="73"/>
    </row>
    <row r="31" spans="1:27" ht="13.5" customHeight="1">
      <c r="A31" s="14">
        <v>25</v>
      </c>
      <c r="B31" s="16" t="str">
        <f>IF($N$2=2006,C!I61,IF($N$2=2007,C!Y61,IF($N$2=2008,C!K61,IF($N$2=2009,C!L61,IF($N$2=2010,C!M61,"")))))</f>
        <v>dom</v>
      </c>
      <c r="C31" s="306">
        <f>IF(B31="lun",MENU!$N$26,IF(B31="mar",MENU!$O$26,IF(B31="mer",MENU!$P$26,IF(B31="gio",MENU!$Q$26,IF(B31="ven",MENU!$R$26,IF(B31="sab",MENU!$S$26,IF(B31="dom",MENU!$T$26)))))))</f>
        <v>0</v>
      </c>
      <c r="D31" s="65"/>
      <c r="E31" s="65"/>
      <c r="F31" s="48" t="str">
        <f t="shared" si="1"/>
        <v>0.00</v>
      </c>
      <c r="G31" s="65"/>
      <c r="H31" s="65"/>
      <c r="I31" s="48" t="str">
        <f t="shared" si="2"/>
        <v>0.00</v>
      </c>
      <c r="J31" s="65"/>
      <c r="K31" s="65"/>
      <c r="L31" s="48">
        <f t="shared" si="3"/>
        <v>0</v>
      </c>
      <c r="M31" s="6">
        <f t="shared" si="4"/>
      </c>
      <c r="N31" s="7">
        <f t="shared" si="0"/>
      </c>
      <c r="O31" s="69"/>
      <c r="P31" s="140" t="str">
        <f>IF(B31="dom","dom","")</f>
        <v>dom</v>
      </c>
      <c r="Q31" s="144"/>
      <c r="R31" s="146"/>
      <c r="S31" s="149"/>
      <c r="T31" s="152"/>
      <c r="U31" s="73"/>
      <c r="V31" s="73"/>
      <c r="W31" s="73"/>
      <c r="X31" s="73"/>
      <c r="Y31" s="73"/>
      <c r="Z31" s="73"/>
      <c r="AA31" s="73"/>
    </row>
    <row r="32" spans="1:27" ht="13.5" customHeight="1">
      <c r="A32" s="14">
        <v>26</v>
      </c>
      <c r="B32" s="16" t="str">
        <f>IF($N$2=2006,C!I62,IF($N$2=2007,C!Y62,IF($N$2=2008,C!K62,IF($N$2=2009,C!L62,IF($N$2=2010,C!M62,"")))))</f>
        <v>lun</v>
      </c>
      <c r="C32" s="306">
        <f>IF(B32="lun",MENU!$N$26,IF(B32="mar",MENU!$O$26,IF(B32="mer",MENU!$P$26,IF(B32="gio",MENU!$Q$26,IF(B32="ven",MENU!$R$26,IF(B32="sab",MENU!$S$26,IF(B32="dom",MENU!$T$26)))))))</f>
        <v>0.25</v>
      </c>
      <c r="D32" s="65"/>
      <c r="E32" s="65"/>
      <c r="F32" s="48" t="str">
        <f t="shared" si="1"/>
        <v>0.00</v>
      </c>
      <c r="G32" s="65"/>
      <c r="H32" s="65"/>
      <c r="I32" s="48" t="str">
        <f t="shared" si="2"/>
        <v>0.00</v>
      </c>
      <c r="J32" s="65"/>
      <c r="K32" s="65"/>
      <c r="L32" s="48">
        <f t="shared" si="3"/>
        <v>0</v>
      </c>
      <c r="M32" s="6">
        <f t="shared" si="4"/>
      </c>
      <c r="N32" s="7">
        <f t="shared" si="0"/>
      </c>
      <c r="O32" s="69"/>
      <c r="P32" s="140">
        <f>IF(B32="dom","dom","")</f>
      </c>
      <c r="Q32" s="144"/>
      <c r="R32" s="146"/>
      <c r="S32" s="149"/>
      <c r="T32" s="141">
        <f>IF(B32="sab","sab","")</f>
      </c>
      <c r="U32" s="73"/>
      <c r="V32" s="73"/>
      <c r="W32" s="73"/>
      <c r="X32" s="73"/>
      <c r="Y32" s="73"/>
      <c r="Z32" s="73"/>
      <c r="AA32" s="73"/>
    </row>
    <row r="33" spans="1:27" ht="13.5" customHeight="1">
      <c r="A33" s="14">
        <v>27</v>
      </c>
      <c r="B33" s="16" t="str">
        <f>IF($N$2=2006,C!I63,IF($N$2=2007,C!Y63,IF($N$2=2008,C!K63,IF($N$2=2009,C!L63,IF($N$2=2010,C!M63,"")))))</f>
        <v>mar</v>
      </c>
      <c r="C33" s="306">
        <f>IF(B33="lun",MENU!$N$26,IF(B33="mar",MENU!$O$26,IF(B33="mer",MENU!$P$26,IF(B33="gio",MENU!$Q$26,IF(B33="ven",MENU!$R$26,IF(B33="sab",MENU!$S$26,IF(B33="dom",MENU!$T$26)))))))</f>
        <v>0.25</v>
      </c>
      <c r="D33" s="65"/>
      <c r="E33" s="65"/>
      <c r="F33" s="48" t="str">
        <f t="shared" si="1"/>
        <v>0.00</v>
      </c>
      <c r="G33" s="65"/>
      <c r="H33" s="65"/>
      <c r="I33" s="48" t="str">
        <f t="shared" si="2"/>
        <v>0.00</v>
      </c>
      <c r="J33" s="65"/>
      <c r="K33" s="65"/>
      <c r="L33" s="48">
        <f t="shared" si="3"/>
        <v>0</v>
      </c>
      <c r="M33" s="6">
        <f t="shared" si="4"/>
      </c>
      <c r="N33" s="7">
        <f t="shared" si="0"/>
      </c>
      <c r="O33" s="69"/>
      <c r="P33" s="140"/>
      <c r="Q33" s="144"/>
      <c r="R33" s="146"/>
      <c r="S33" s="142">
        <f>IF(B33="sab","sab","")</f>
      </c>
      <c r="T33" s="141">
        <f>IF(B33="dom","dom","")</f>
      </c>
      <c r="U33" s="73"/>
      <c r="V33" s="73"/>
      <c r="W33" s="73"/>
      <c r="X33" s="73"/>
      <c r="Y33" s="73"/>
      <c r="Z33" s="73"/>
      <c r="AA33" s="73"/>
    </row>
    <row r="34" spans="1:27" ht="13.5" customHeight="1">
      <c r="A34" s="14">
        <v>28</v>
      </c>
      <c r="B34" s="16" t="str">
        <f>IF($N$2=2006,C!I64,IF($N$2=2007,C!Y64,IF($N$2=2008,C!K64,IF($N$2=2009,C!L64,IF($N$2=2010,C!M64,"")))))</f>
        <v>mer</v>
      </c>
      <c r="C34" s="306">
        <f>IF(B34="lun",MENU!$N$26,IF(B34="mar",MENU!$O$26,IF(B34="mer",MENU!$P$26,IF(B34="gio",MENU!$Q$26,IF(B34="ven",MENU!$R$26,IF(B34="sab",MENU!$S$26,IF(B34="dom",MENU!$T$26)))))))</f>
        <v>0.25</v>
      </c>
      <c r="D34" s="65"/>
      <c r="E34" s="65"/>
      <c r="F34" s="48" t="str">
        <f t="shared" si="1"/>
        <v>0.00</v>
      </c>
      <c r="G34" s="65"/>
      <c r="H34" s="65"/>
      <c r="I34" s="48" t="str">
        <f t="shared" si="2"/>
        <v>0.00</v>
      </c>
      <c r="J34" s="65"/>
      <c r="K34" s="65"/>
      <c r="L34" s="48">
        <f t="shared" si="3"/>
        <v>0</v>
      </c>
      <c r="M34" s="6">
        <f t="shared" si="4"/>
      </c>
      <c r="N34" s="7">
        <f t="shared" si="0"/>
      </c>
      <c r="O34" s="69"/>
      <c r="P34" s="140"/>
      <c r="Q34" s="144"/>
      <c r="R34" s="143">
        <f>IF(B34="sab","sab","")</f>
      </c>
      <c r="S34" s="142">
        <f>IF(B34="dom","dom","")</f>
      </c>
      <c r="T34" s="152"/>
      <c r="U34" s="73"/>
      <c r="V34" s="73"/>
      <c r="W34" s="73"/>
      <c r="X34" s="73"/>
      <c r="Y34" s="73"/>
      <c r="Z34" s="73"/>
      <c r="AA34" s="73"/>
    </row>
    <row r="35" spans="1:27" ht="13.5" customHeight="1">
      <c r="A35" s="14">
        <v>29</v>
      </c>
      <c r="B35" s="16" t="str">
        <f>IF($N$2=2006,C!I65,IF($N$2=2007,C!Y65,IF($N$2=2008,C!K65,IF($N$2=2009,C!L65,IF($N$2=2010,C!M65,"")))))</f>
        <v>gio</v>
      </c>
      <c r="C35" s="306">
        <f>IF(B35="lun",MENU!$N$26,IF(B35="mar",MENU!$O$26,IF(B35="mer",MENU!$P$26,IF(B35="gio",MENU!$Q$26,IF(B35="ven",MENU!$R$26,IF(B35="sab",MENU!$S$26,IF(B35="dom",MENU!$T$26)))))))</f>
        <v>0.25</v>
      </c>
      <c r="D35" s="65"/>
      <c r="E35" s="65"/>
      <c r="F35" s="48" t="str">
        <f t="shared" si="1"/>
        <v>0.00</v>
      </c>
      <c r="G35" s="65"/>
      <c r="H35" s="65"/>
      <c r="I35" s="48" t="str">
        <f t="shared" si="2"/>
        <v>0.00</v>
      </c>
      <c r="J35" s="65"/>
      <c r="K35" s="65"/>
      <c r="L35" s="48">
        <f t="shared" si="3"/>
        <v>0</v>
      </c>
      <c r="M35" s="6">
        <f t="shared" si="4"/>
      </c>
      <c r="N35" s="7">
        <f t="shared" si="0"/>
      </c>
      <c r="O35" s="69"/>
      <c r="P35" s="140"/>
      <c r="Q35" s="144"/>
      <c r="R35" s="143">
        <f>IF(B35="dom","dom","")</f>
      </c>
      <c r="S35" s="149"/>
      <c r="T35" s="152"/>
      <c r="U35" s="73"/>
      <c r="V35" s="73"/>
      <c r="W35" s="73"/>
      <c r="X35" s="73"/>
      <c r="Y35" s="73"/>
      <c r="Z35" s="73"/>
      <c r="AA35" s="73"/>
    </row>
    <row r="36" spans="1:27" ht="13.5" customHeight="1" thickBot="1">
      <c r="A36" s="14">
        <v>30</v>
      </c>
      <c r="B36" s="16" t="str">
        <f>IF($N$2=2006,C!I66,IF($N$2=2007,C!Y66,IF($N$2=2008,C!K66,IF($N$2=2009,C!L66,IF($N$2=2010,C!M66,"")))))</f>
        <v>ven</v>
      </c>
      <c r="C36" s="309">
        <f>IF(B36="lun",MENU!$N$26,IF(B36="mar",MENU!$O$26,IF(B36="mer",MENU!$P$26,IF(B36="gio",MENU!$Q$26,IF(B36="ven",MENU!$R$26,IF(B36="sab",MENU!$S$26,IF(B36="dom",MENU!$T$26)))))))</f>
        <v>0.25</v>
      </c>
      <c r="D36" s="65"/>
      <c r="E36" s="65"/>
      <c r="F36" s="48" t="str">
        <f t="shared" si="1"/>
        <v>0.00</v>
      </c>
      <c r="G36" s="65"/>
      <c r="H36" s="65"/>
      <c r="I36" s="48" t="str">
        <f t="shared" si="2"/>
        <v>0.00</v>
      </c>
      <c r="J36" s="65"/>
      <c r="K36" s="65"/>
      <c r="L36" s="48">
        <f t="shared" si="3"/>
        <v>0</v>
      </c>
      <c r="M36" s="6">
        <f t="shared" si="4"/>
      </c>
      <c r="N36" s="7">
        <f t="shared" si="0"/>
      </c>
      <c r="O36" s="69"/>
      <c r="P36" s="140">
        <f>IF(B36="dom","dom","")</f>
      </c>
      <c r="Q36" s="144">
        <f>IF(B36="sab","sab","")</f>
      </c>
      <c r="R36" s="146"/>
      <c r="S36" s="149"/>
      <c r="T36" s="152"/>
      <c r="U36" s="73"/>
      <c r="V36" s="73"/>
      <c r="W36" s="73"/>
      <c r="X36" s="73"/>
      <c r="Y36" s="73"/>
      <c r="Z36" s="73"/>
      <c r="AA36" s="73"/>
    </row>
    <row r="37" spans="1:27" ht="13.5" customHeight="1" hidden="1" thickBot="1">
      <c r="A37" s="15"/>
      <c r="B37" s="16"/>
      <c r="C37" s="6"/>
      <c r="D37" s="65"/>
      <c r="E37" s="65"/>
      <c r="F37" s="4"/>
      <c r="G37" s="65"/>
      <c r="H37" s="65"/>
      <c r="I37" s="4"/>
      <c r="J37" s="65"/>
      <c r="K37" s="65"/>
      <c r="L37" s="5"/>
      <c r="M37" s="6"/>
      <c r="N37" s="29">
        <f t="shared" si="0"/>
      </c>
      <c r="O37" s="69"/>
      <c r="P37" s="140">
        <f>IF(B37="dom","dom","")</f>
      </c>
      <c r="Q37" s="144"/>
      <c r="R37" s="146"/>
      <c r="S37" s="149"/>
      <c r="T37" s="152"/>
      <c r="U37" s="73"/>
      <c r="V37" s="73"/>
      <c r="W37" s="73"/>
      <c r="X37" s="73"/>
      <c r="Y37" s="73"/>
      <c r="Z37" s="73"/>
      <c r="AA37" s="73"/>
    </row>
    <row r="38" spans="1:27" ht="13.5" customHeight="1" thickBot="1">
      <c r="A38" s="430" t="s">
        <v>8</v>
      </c>
      <c r="B38" s="431"/>
      <c r="C38" s="9">
        <f>SUM(C7:C37)</f>
        <v>6.25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2EA" sheet="1" objects="1" scenarios="1" selectLockedCells="1"/>
  <mergeCells count="30">
    <mergeCell ref="T1:T2"/>
    <mergeCell ref="P1:P2"/>
    <mergeCell ref="Q1:Q2"/>
    <mergeCell ref="R1:R2"/>
    <mergeCell ref="S1:S2"/>
    <mergeCell ref="L4:L5"/>
    <mergeCell ref="N4:N5"/>
    <mergeCell ref="J3:J5"/>
    <mergeCell ref="K1:M1"/>
    <mergeCell ref="G1:J1"/>
    <mergeCell ref="G2:J2"/>
    <mergeCell ref="K2:M2"/>
    <mergeCell ref="A1:B2"/>
    <mergeCell ref="A38:B38"/>
    <mergeCell ref="D4:E4"/>
    <mergeCell ref="D3:I3"/>
    <mergeCell ref="C1:F1"/>
    <mergeCell ref="C2:F2"/>
    <mergeCell ref="F4:F5"/>
    <mergeCell ref="G4:H4"/>
    <mergeCell ref="O38:O39"/>
    <mergeCell ref="A39:L39"/>
    <mergeCell ref="O3:O6"/>
    <mergeCell ref="K3:K5"/>
    <mergeCell ref="M39:N39"/>
    <mergeCell ref="A3:B6"/>
    <mergeCell ref="C3:C5"/>
    <mergeCell ref="I4:I5"/>
    <mergeCell ref="L3:N3"/>
    <mergeCell ref="M4:M5"/>
  </mergeCells>
  <conditionalFormatting sqref="F15 F22 F29 F36 F10:F11 F17:F18 F24:F25 F31:F32">
    <cfRule type="expression" priority="1" dxfId="1" stopIfTrue="1">
      <formula>IF(A10,P10)="dom"</formula>
    </cfRule>
  </conditionalFormatting>
  <conditionalFormatting sqref="I15 I22 I29 I36 I10:I11 I17:I18 I24:I25 I31:I32">
    <cfRule type="expression" priority="2" dxfId="1" stopIfTrue="1">
      <formula>IF(A10,P10)="dom"</formula>
    </cfRule>
  </conditionalFormatting>
  <conditionalFormatting sqref="L15 L22 L29 L36 L10:L11 L17:L18 L24:L25 L31:L32">
    <cfRule type="expression" priority="3" dxfId="1" stopIfTrue="1">
      <formula>IF(A10,P10)="dom"</formula>
    </cfRule>
  </conditionalFormatting>
  <conditionalFormatting sqref="M15 M22 M29 M36 M10:M11 M17:M18 M24:M25 M31:M32">
    <cfRule type="expression" priority="4" dxfId="1" stopIfTrue="1">
      <formula>IF(A10,P10)="dom"</formula>
    </cfRule>
  </conditionalFormatting>
  <conditionalFormatting sqref="O15 O22 O29 O36:O37 O10:O11 O17:O18 O24:O25 O31:O32">
    <cfRule type="expression" priority="5" dxfId="1" stopIfTrue="1">
      <formula>IF(A10,P10)="dom"</formula>
    </cfRule>
  </conditionalFormatting>
  <conditionalFormatting sqref="D8 D15 D22 D29 D36:D37 D10:D11 D17:D18 D24:D25 D31:D32">
    <cfRule type="expression" priority="6" dxfId="1" stopIfTrue="1">
      <formula>IF(A8,P8)="dom"</formula>
    </cfRule>
  </conditionalFormatting>
  <conditionalFormatting sqref="D9 D16 D23 D30">
    <cfRule type="expression" priority="7" dxfId="1" stopIfTrue="1">
      <formula>IF(A9,Q9)="dom"</formula>
    </cfRule>
  </conditionalFormatting>
  <conditionalFormatting sqref="E8 E15 E22 E29 E36:E37 E10:E11 E17:E18 E24:E25 E31:E32">
    <cfRule type="expression" priority="8" dxfId="1" stopIfTrue="1">
      <formula>IF(A8,P8)="dom"</formula>
    </cfRule>
  </conditionalFormatting>
  <conditionalFormatting sqref="E9 E16 E23 E30">
    <cfRule type="expression" priority="9" dxfId="1" stopIfTrue="1">
      <formula>IF(A9,Q9)="dom"</formula>
    </cfRule>
  </conditionalFormatting>
  <conditionalFormatting sqref="F9 F16 F23 F30">
    <cfRule type="expression" priority="10" dxfId="1" stopIfTrue="1">
      <formula>IF(A9,Q9)="dom"</formula>
    </cfRule>
  </conditionalFormatting>
  <conditionalFormatting sqref="G8 G15 G22 G29 G36:G37 G10:G11 G17:G18 G24:G25 G31:G32">
    <cfRule type="expression" priority="11" dxfId="1" stopIfTrue="1">
      <formula>IF(A8,P8)="dom"</formula>
    </cfRule>
  </conditionalFormatting>
  <conditionalFormatting sqref="G9 G16 G23 G30">
    <cfRule type="expression" priority="12" dxfId="1" stopIfTrue="1">
      <formula>IF(A9,Q9)="dom"</formula>
    </cfRule>
  </conditionalFormatting>
  <conditionalFormatting sqref="H8 H15 H22 H29 H36:H37 H10:H11 H17:H18 H24:H25 H31:H32">
    <cfRule type="expression" priority="13" dxfId="1" stopIfTrue="1">
      <formula>IF(A8,P8)="dom"</formula>
    </cfRule>
  </conditionalFormatting>
  <conditionalFormatting sqref="H9 H16 H23 H30">
    <cfRule type="expression" priority="14" dxfId="1" stopIfTrue="1">
      <formula>IF(A9,Q9)="dom"</formula>
    </cfRule>
  </conditionalFormatting>
  <conditionalFormatting sqref="I9 I16 I23 I30">
    <cfRule type="expression" priority="15" dxfId="1" stopIfTrue="1">
      <formula>IF(A9,Q9)="dom"</formula>
    </cfRule>
  </conditionalFormatting>
  <conditionalFormatting sqref="J8 J15 J22 J29 J36:J37 J10:J11 J17:J18 J24:J25 J31:J32">
    <cfRule type="expression" priority="16" dxfId="1" stopIfTrue="1">
      <formula>IF(A8,P8)="dom"</formula>
    </cfRule>
  </conditionalFormatting>
  <conditionalFormatting sqref="J9 J16 J23 J30">
    <cfRule type="expression" priority="17" dxfId="1" stopIfTrue="1">
      <formula>IF(A9,Q9)="dom"</formula>
    </cfRule>
  </conditionalFormatting>
  <conditionalFormatting sqref="K8 K15 K22 K29 K36:K37 K10:K11 K17:K18 K24:K25 K31:K32">
    <cfRule type="expression" priority="18" dxfId="1" stopIfTrue="1">
      <formula>IF(A8,P8)="dom"</formula>
    </cfRule>
  </conditionalFormatting>
  <conditionalFormatting sqref="K9 K16 K23 K30">
    <cfRule type="expression" priority="19" dxfId="1" stopIfTrue="1">
      <formula>IF(A9,Q9)="dom"</formula>
    </cfRule>
  </conditionalFormatting>
  <conditionalFormatting sqref="L9 L16 L23 L30">
    <cfRule type="expression" priority="20" dxfId="1" stopIfTrue="1">
      <formula>IF(A9,Q9)="dom"</formula>
    </cfRule>
  </conditionalFormatting>
  <conditionalFormatting sqref="M9 M16 M23 M30">
    <cfRule type="expression" priority="21" dxfId="1" stopIfTrue="1">
      <formula>IF(A9,Q9)="dom"</formula>
    </cfRule>
  </conditionalFormatting>
  <conditionalFormatting sqref="O9 O16 O23 O30">
    <cfRule type="expression" priority="22" dxfId="1" stopIfTrue="1">
      <formula>IF(A9,Q9)="dom"</formula>
    </cfRule>
  </conditionalFormatting>
  <conditionalFormatting sqref="A8 A15 A22 A29 A36 A10:A11 A17:A18 A24:A25 A31:A32">
    <cfRule type="expression" priority="23" dxfId="1" stopIfTrue="1">
      <formula>IF(A8,P8)="dom"</formula>
    </cfRule>
  </conditionalFormatting>
  <conditionalFormatting sqref="A9 A16 A23 A30">
    <cfRule type="expression" priority="24" dxfId="1" stopIfTrue="1">
      <formula>IF(A9,Q9)="dom"</formula>
    </cfRule>
  </conditionalFormatting>
  <conditionalFormatting sqref="C7 C28:C29 C14:C15 C21:C22 C35:C36 C11 C18 C25 C32">
    <cfRule type="expression" priority="25" dxfId="1" stopIfTrue="1">
      <formula>IF(A7,R7)="dom"</formula>
    </cfRule>
  </conditionalFormatting>
  <conditionalFormatting sqref="F7 F14 F21 F28 F35">
    <cfRule type="expression" priority="26" dxfId="1" stopIfTrue="1">
      <formula>IF(A7,R7)="dom"</formula>
    </cfRule>
  </conditionalFormatting>
  <conditionalFormatting sqref="I7 I14 I21 I28 I35">
    <cfRule type="expression" priority="27" dxfId="1" stopIfTrue="1">
      <formula>IF(A7,R7)="dom"</formula>
    </cfRule>
  </conditionalFormatting>
  <conditionalFormatting sqref="L7 L14 L21 L28 L35">
    <cfRule type="expression" priority="28" dxfId="1" stopIfTrue="1">
      <formula>IF(A7,R7)="dom"</formula>
    </cfRule>
  </conditionalFormatting>
  <conditionalFormatting sqref="M7 M14 M21 M28 M35">
    <cfRule type="expression" priority="29" dxfId="1" stopIfTrue="1">
      <formula>IF(A7,R7)="dom"</formula>
    </cfRule>
  </conditionalFormatting>
  <conditionalFormatting sqref="N7">
    <cfRule type="expression" priority="30" dxfId="1" stopIfTrue="1">
      <formula>IF(A7,R7)="dom"</formula>
    </cfRule>
  </conditionalFormatting>
  <conditionalFormatting sqref="O7 O14 O21 O28 O35">
    <cfRule type="expression" priority="31" dxfId="1" stopIfTrue="1">
      <formula>IF(A7,R7)="dom"</formula>
    </cfRule>
  </conditionalFormatting>
  <conditionalFormatting sqref="D7 D14 D21 D28 D35">
    <cfRule type="expression" priority="32" dxfId="1" stopIfTrue="1">
      <formula>IF(A7,R7)="dom"</formula>
    </cfRule>
  </conditionalFormatting>
  <conditionalFormatting sqref="E7 E14 E21 E28 E35">
    <cfRule type="expression" priority="33" dxfId="1" stopIfTrue="1">
      <formula>IF(A7,R7)="dom"</formula>
    </cfRule>
  </conditionalFormatting>
  <conditionalFormatting sqref="G7 G14 G21 G28 G35">
    <cfRule type="expression" priority="34" dxfId="1" stopIfTrue="1">
      <formula>IF(A7,R7)="dom"</formula>
    </cfRule>
  </conditionalFormatting>
  <conditionalFormatting sqref="H7 H14 H21 H28 H35">
    <cfRule type="expression" priority="35" dxfId="1" stopIfTrue="1">
      <formula>IF(A7,R7)="dom"</formula>
    </cfRule>
  </conditionalFormatting>
  <conditionalFormatting sqref="J7 J14 J21 J28 J35">
    <cfRule type="expression" priority="36" dxfId="1" stopIfTrue="1">
      <formula>IF(A7,R7)="dom"</formula>
    </cfRule>
  </conditionalFormatting>
  <conditionalFormatting sqref="K7 K14 K21 K28 K35">
    <cfRule type="expression" priority="37" dxfId="1" stopIfTrue="1">
      <formula>IF(A7,R7)="dom"</formula>
    </cfRule>
  </conditionalFormatting>
  <conditionalFormatting sqref="A7 A14 A21 A28 A35">
    <cfRule type="expression" priority="38" dxfId="1" stopIfTrue="1">
      <formula>IF(A7,R7)="dom"</formula>
    </cfRule>
  </conditionalFormatting>
  <conditionalFormatting sqref="F13 F20 F27 F34">
    <cfRule type="expression" priority="39" dxfId="1" stopIfTrue="1">
      <formula>IF(A13,S13)="dom"</formula>
    </cfRule>
  </conditionalFormatting>
  <conditionalFormatting sqref="I13 I20 I27 I34">
    <cfRule type="expression" priority="40" dxfId="1" stopIfTrue="1">
      <formula>IF(A13,S13)="dom"</formula>
    </cfRule>
  </conditionalFormatting>
  <conditionalFormatting sqref="L13 L20 L27 L34">
    <cfRule type="expression" priority="41" dxfId="1" stopIfTrue="1">
      <formula>IF(A13,S13)="dom"</formula>
    </cfRule>
  </conditionalFormatting>
  <conditionalFormatting sqref="M13 M20 M27 M34">
    <cfRule type="expression" priority="42" dxfId="1" stopIfTrue="1">
      <formula>IF(A13,S13)="dom"</formula>
    </cfRule>
  </conditionalFormatting>
  <conditionalFormatting sqref="O13 O20 O27 O34">
    <cfRule type="expression" priority="43" dxfId="1" stopIfTrue="1">
      <formula>IF(A13,S13)="dom"</formula>
    </cfRule>
  </conditionalFormatting>
  <conditionalFormatting sqref="D13 D20 D27 D34">
    <cfRule type="expression" priority="44" dxfId="1" stopIfTrue="1">
      <formula>IF(A13,S13)="dom"</formula>
    </cfRule>
  </conditionalFormatting>
  <conditionalFormatting sqref="E13 E20 E27 E34">
    <cfRule type="expression" priority="45" dxfId="1" stopIfTrue="1">
      <formula>IF(A13,S13)="dom"</formula>
    </cfRule>
  </conditionalFormatting>
  <conditionalFormatting sqref="G13 G20 G27 G34">
    <cfRule type="expression" priority="46" dxfId="1" stopIfTrue="1">
      <formula>IF(A13,S13)="dom"</formula>
    </cfRule>
  </conditionalFormatting>
  <conditionalFormatting sqref="H13 H20 H27 H34">
    <cfRule type="expression" priority="47" dxfId="1" stopIfTrue="1">
      <formula>IF(A13,S13)="dom"</formula>
    </cfRule>
  </conditionalFormatting>
  <conditionalFormatting sqref="J13 J20 J27 J34">
    <cfRule type="expression" priority="48" dxfId="1" stopIfTrue="1">
      <formula>IF(A13,S13)="dom"</formula>
    </cfRule>
  </conditionalFormatting>
  <conditionalFormatting sqref="K13 K20 K27 K34">
    <cfRule type="expression" priority="49" dxfId="1" stopIfTrue="1">
      <formula>IF(A13,S13)="dom"</formula>
    </cfRule>
  </conditionalFormatting>
  <conditionalFormatting sqref="A13 A20 A27 A34">
    <cfRule type="expression" priority="50" dxfId="1" stopIfTrue="1">
      <formula>IF(A13,S13)="dom"</formula>
    </cfRule>
  </conditionalFormatting>
  <conditionalFormatting sqref="F12 F19 F26 F33">
    <cfRule type="expression" priority="51" dxfId="1" stopIfTrue="1">
      <formula>IF(A12,T12)="dom"</formula>
    </cfRule>
  </conditionalFormatting>
  <conditionalFormatting sqref="I12 I19 I26 I33">
    <cfRule type="expression" priority="52" dxfId="1" stopIfTrue="1">
      <formula>IF(A12,T12)="dom"</formula>
    </cfRule>
  </conditionalFormatting>
  <conditionalFormatting sqref="L12 L19 L26 L33">
    <cfRule type="expression" priority="53" dxfId="1" stopIfTrue="1">
      <formula>IF(A12,T12)="dom"</formula>
    </cfRule>
  </conditionalFormatting>
  <conditionalFormatting sqref="M12 M19 M26 M33">
    <cfRule type="expression" priority="54" dxfId="1" stopIfTrue="1">
      <formula>IF(A12,T12)="dom"</formula>
    </cfRule>
  </conditionalFormatting>
  <conditionalFormatting sqref="O12 O19 O26 O33">
    <cfRule type="expression" priority="55" dxfId="1" stopIfTrue="1">
      <formula>IF(A12,T12)="dom"</formula>
    </cfRule>
  </conditionalFormatting>
  <conditionalFormatting sqref="D12 D19 D26 D33">
    <cfRule type="expression" priority="56" dxfId="1" stopIfTrue="1">
      <formula>IF(A12,T12)="dom"</formula>
    </cfRule>
  </conditionalFormatting>
  <conditionalFormatting sqref="E12 E19 E26 E33">
    <cfRule type="expression" priority="57" dxfId="1" stopIfTrue="1">
      <formula>IF(A12,T12)="dom"</formula>
    </cfRule>
  </conditionalFormatting>
  <conditionalFormatting sqref="G12 G19 G26 G33">
    <cfRule type="expression" priority="58" dxfId="1" stopIfTrue="1">
      <formula>IF(A12,T12)="dom"</formula>
    </cfRule>
  </conditionalFormatting>
  <conditionalFormatting sqref="H12 H19 H26 H33">
    <cfRule type="expression" priority="59" dxfId="1" stopIfTrue="1">
      <formula>IF(A12,T12)="dom"</formula>
    </cfRule>
  </conditionalFormatting>
  <conditionalFormatting sqref="J12 J19 J26 J33">
    <cfRule type="expression" priority="60" dxfId="1" stopIfTrue="1">
      <formula>IF(A12,T12)="dom"</formula>
    </cfRule>
  </conditionalFormatting>
  <conditionalFormatting sqref="K12 K19 K26 K33">
    <cfRule type="expression" priority="61" dxfId="1" stopIfTrue="1">
      <formula>IF(A12,T12)="dom"</formula>
    </cfRule>
  </conditionalFormatting>
  <conditionalFormatting sqref="A12 A19 A26 A33">
    <cfRule type="expression" priority="62" dxfId="1" stopIfTrue="1">
      <formula>IF(A12,T12)="dom"</formula>
    </cfRule>
  </conditionalFormatting>
  <conditionalFormatting sqref="B7:B37">
    <cfRule type="cellIs" priority="63" dxfId="2" operator="equal" stopIfTrue="1">
      <formula>"dom"</formula>
    </cfRule>
  </conditionalFormatting>
  <conditionalFormatting sqref="F4:F5">
    <cfRule type="cellIs" priority="64" dxfId="3" operator="equal" stopIfTrue="1">
      <formula>"SEI A DEBITO"</formula>
    </cfRule>
  </conditionalFormatting>
  <conditionalFormatting sqref="N10 N17 N24 N31">
    <cfRule type="expression" priority="65" dxfId="1" stopIfTrue="1">
      <formula>IF(A10,P10)="dom"</formula>
    </cfRule>
  </conditionalFormatting>
  <conditionalFormatting sqref="N9 N16 N23 N30">
    <cfRule type="expression" priority="66" dxfId="1" stopIfTrue="1">
      <formula>IF(A9,Q9)="dom"</formula>
    </cfRule>
  </conditionalFormatting>
  <conditionalFormatting sqref="N14 N21 N28 N35">
    <cfRule type="expression" priority="67" dxfId="1" stopIfTrue="1">
      <formula>IF(A14,R14)="dom"</formula>
    </cfRule>
  </conditionalFormatting>
  <conditionalFormatting sqref="N13 N20 N27 N34">
    <cfRule type="expression" priority="68" dxfId="1" stopIfTrue="1">
      <formula>IF(A13,S13)="dom"</formula>
    </cfRule>
  </conditionalFormatting>
  <conditionalFormatting sqref="N12 N19 N26 N33">
    <cfRule type="expression" priority="69" dxfId="1" stopIfTrue="1">
      <formula>IF(A12,T12)="dom"</formula>
    </cfRule>
  </conditionalFormatting>
  <conditionalFormatting sqref="C10 C17 C24 C31">
    <cfRule type="expression" priority="70" dxfId="1" stopIfTrue="1">
      <formula>IF(A10,P10)="dom"</formula>
    </cfRule>
  </conditionalFormatting>
  <conditionalFormatting sqref="C9 C16 C23 C30">
    <cfRule type="expression" priority="71" dxfId="1" stopIfTrue="1">
      <formula>IF(A9,Q9)="dom"</formula>
    </cfRule>
  </conditionalFormatting>
  <conditionalFormatting sqref="C13 C20 C27 C34">
    <cfRule type="expression" priority="72" dxfId="1" stopIfTrue="1">
      <formula>IF(A13,S13)="dom"</formula>
    </cfRule>
  </conditionalFormatting>
  <conditionalFormatting sqref="C12 C19 C26 C33">
    <cfRule type="expression" priority="73" dxfId="1" stopIfTrue="1">
      <formula>IF(A12,T12)="dom"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codeName="Foglio8">
    <tabColor indexed="54"/>
  </sheetPr>
  <dimension ref="A1:AA54"/>
  <sheetViews>
    <sheetView showRowColHeaders="0" zoomScale="80" zoomScaleNormal="80" workbookViewId="0" topLeftCell="A1">
      <selection activeCell="D7" sqref="D7"/>
    </sheetView>
  </sheetViews>
  <sheetFormatPr defaultColWidth="9.140625" defaultRowHeight="12.75"/>
  <cols>
    <col min="1" max="1" width="3.7109375" style="17" customWidth="1"/>
    <col min="2" max="2" width="5.7109375" style="17" customWidth="1"/>
    <col min="3" max="3" width="8.7109375" style="18" customWidth="1"/>
    <col min="4" max="11" width="8.7109375" style="17" customWidth="1"/>
    <col min="12" max="14" width="9.28125" style="17" customWidth="1"/>
    <col min="15" max="15" width="25.7109375" style="135" customWidth="1"/>
    <col min="16" max="16" width="4.7109375" style="161" hidden="1" customWidth="1"/>
    <col min="17" max="17" width="4.7109375" style="145" hidden="1" customWidth="1"/>
    <col min="18" max="18" width="4.7109375" style="148" hidden="1" customWidth="1"/>
    <col min="19" max="19" width="4.7109375" style="151" hidden="1" customWidth="1"/>
    <col min="20" max="20" width="4.7109375" style="154" hidden="1" customWidth="1"/>
  </cols>
  <sheetData>
    <row r="1" spans="1:27" ht="18" customHeight="1">
      <c r="A1" s="384"/>
      <c r="B1" s="385"/>
      <c r="C1" s="388" t="s">
        <v>76</v>
      </c>
      <c r="D1" s="388"/>
      <c r="E1" s="388"/>
      <c r="F1" s="388"/>
      <c r="G1" s="394" t="s">
        <v>77</v>
      </c>
      <c r="H1" s="394"/>
      <c r="I1" s="394"/>
      <c r="J1" s="394"/>
      <c r="K1" s="393" t="s">
        <v>78</v>
      </c>
      <c r="L1" s="393"/>
      <c r="M1" s="393"/>
      <c r="N1" s="81" t="s">
        <v>75</v>
      </c>
      <c r="O1" s="120" t="s">
        <v>74</v>
      </c>
      <c r="P1" s="445">
        <v>2006</v>
      </c>
      <c r="Q1" s="440">
        <v>2007</v>
      </c>
      <c r="R1" s="441">
        <v>2008</v>
      </c>
      <c r="S1" s="442">
        <v>2009</v>
      </c>
      <c r="T1" s="438">
        <v>2010</v>
      </c>
      <c r="U1" s="73"/>
      <c r="V1" s="73"/>
      <c r="W1" s="73"/>
      <c r="X1" s="73"/>
      <c r="Y1" s="73"/>
      <c r="Z1" s="73"/>
      <c r="AA1" s="73"/>
    </row>
    <row r="2" spans="1:27" ht="18" customHeight="1" thickBot="1">
      <c r="A2" s="386"/>
      <c r="B2" s="387"/>
      <c r="C2" s="389" t="str">
        <f>CONCATENATE(MENU!D12," ",MENU!D10)</f>
        <v>Geom. PINCO PALLINO</v>
      </c>
      <c r="D2" s="389"/>
      <c r="E2" s="389"/>
      <c r="F2" s="389"/>
      <c r="G2" s="395" t="str">
        <f>MENU!D14</f>
        <v>Responsabile del Servizio</v>
      </c>
      <c r="H2" s="395"/>
      <c r="I2" s="395"/>
      <c r="J2" s="395"/>
      <c r="K2" s="396" t="str">
        <f>MENU!D16</f>
        <v>Ufficio Tecnico</v>
      </c>
      <c r="L2" s="396"/>
      <c r="M2" s="396"/>
      <c r="N2" s="80">
        <f>MENU!J14</f>
        <v>2006</v>
      </c>
      <c r="O2" s="133" t="s">
        <v>43</v>
      </c>
      <c r="P2" s="445"/>
      <c r="Q2" s="440"/>
      <c r="R2" s="441"/>
      <c r="S2" s="442"/>
      <c r="T2" s="438"/>
      <c r="U2" s="73"/>
      <c r="V2" s="73"/>
      <c r="W2" s="73"/>
      <c r="X2" s="73"/>
      <c r="Y2" s="73"/>
      <c r="Z2" s="73"/>
      <c r="AA2" s="73"/>
    </row>
    <row r="3" spans="1:27" ht="14.25">
      <c r="A3" s="424" t="s">
        <v>0</v>
      </c>
      <c r="B3" s="425"/>
      <c r="C3" s="390" t="s">
        <v>72</v>
      </c>
      <c r="D3" s="402" t="s">
        <v>7</v>
      </c>
      <c r="E3" s="403"/>
      <c r="F3" s="403"/>
      <c r="G3" s="403"/>
      <c r="H3" s="403"/>
      <c r="I3" s="404"/>
      <c r="J3" s="399" t="s">
        <v>115</v>
      </c>
      <c r="K3" s="419" t="s">
        <v>9</v>
      </c>
      <c r="L3" s="405" t="s">
        <v>73</v>
      </c>
      <c r="M3" s="406"/>
      <c r="N3" s="407"/>
      <c r="O3" s="416" t="s">
        <v>116</v>
      </c>
      <c r="P3" s="140"/>
      <c r="Q3" s="144"/>
      <c r="R3" s="146"/>
      <c r="S3" s="149"/>
      <c r="T3" s="152"/>
      <c r="U3" s="73"/>
      <c r="V3" s="73"/>
      <c r="W3" s="73"/>
      <c r="X3" s="73"/>
      <c r="Y3" s="73"/>
      <c r="Z3" s="73"/>
      <c r="AA3" s="73"/>
    </row>
    <row r="4" spans="1:27" ht="19.5" customHeight="1">
      <c r="A4" s="426"/>
      <c r="B4" s="427"/>
      <c r="C4" s="391"/>
      <c r="D4" s="409" t="s">
        <v>3</v>
      </c>
      <c r="E4" s="410"/>
      <c r="F4" s="408" t="s">
        <v>6</v>
      </c>
      <c r="G4" s="432" t="s">
        <v>5</v>
      </c>
      <c r="H4" s="433"/>
      <c r="I4" s="408" t="s">
        <v>10</v>
      </c>
      <c r="J4" s="443"/>
      <c r="K4" s="420"/>
      <c r="L4" s="436" t="s">
        <v>4</v>
      </c>
      <c r="M4" s="434" t="s">
        <v>117</v>
      </c>
      <c r="N4" s="397" t="s">
        <v>118</v>
      </c>
      <c r="O4" s="417"/>
      <c r="P4" s="140"/>
      <c r="Q4" s="144"/>
      <c r="R4" s="146"/>
      <c r="S4" s="149"/>
      <c r="T4" s="152"/>
      <c r="U4" s="73"/>
      <c r="V4" s="73"/>
      <c r="W4" s="73"/>
      <c r="X4" s="73"/>
      <c r="Y4" s="73"/>
      <c r="Z4" s="73"/>
      <c r="AA4" s="73"/>
    </row>
    <row r="5" spans="1:27" ht="19.5" customHeight="1">
      <c r="A5" s="426"/>
      <c r="B5" s="427"/>
      <c r="C5" s="392"/>
      <c r="D5" s="33" t="s">
        <v>1</v>
      </c>
      <c r="E5" s="34" t="s">
        <v>2</v>
      </c>
      <c r="F5" s="408"/>
      <c r="G5" s="33" t="s">
        <v>1</v>
      </c>
      <c r="H5" s="34" t="s">
        <v>2</v>
      </c>
      <c r="I5" s="408"/>
      <c r="J5" s="444"/>
      <c r="K5" s="421"/>
      <c r="L5" s="437"/>
      <c r="M5" s="435"/>
      <c r="N5" s="398"/>
      <c r="O5" s="417"/>
      <c r="P5" s="140"/>
      <c r="Q5" s="144"/>
      <c r="R5" s="146"/>
      <c r="S5" s="149"/>
      <c r="T5" s="152"/>
      <c r="U5" s="73"/>
      <c r="V5" s="73"/>
      <c r="W5" s="73"/>
      <c r="X5" s="73"/>
      <c r="Y5" s="73"/>
      <c r="Z5" s="73"/>
      <c r="AA5" s="73"/>
    </row>
    <row r="6" spans="1:27" ht="13.5" thickBot="1">
      <c r="A6" s="428"/>
      <c r="B6" s="429"/>
      <c r="C6" s="32" t="s">
        <v>71</v>
      </c>
      <c r="D6" s="35" t="s">
        <v>71</v>
      </c>
      <c r="E6" s="35" t="s">
        <v>71</v>
      </c>
      <c r="F6" s="35" t="s">
        <v>71</v>
      </c>
      <c r="G6" s="35" t="s">
        <v>71</v>
      </c>
      <c r="H6" s="35" t="s">
        <v>71</v>
      </c>
      <c r="I6" s="35" t="s">
        <v>71</v>
      </c>
      <c r="J6" s="35" t="s">
        <v>71</v>
      </c>
      <c r="K6" s="35" t="s">
        <v>71</v>
      </c>
      <c r="L6" s="8" t="s">
        <v>71</v>
      </c>
      <c r="M6" s="8" t="s">
        <v>71</v>
      </c>
      <c r="N6" s="8" t="s">
        <v>71</v>
      </c>
      <c r="O6" s="418"/>
      <c r="P6" s="140"/>
      <c r="Q6" s="144"/>
      <c r="R6" s="146"/>
      <c r="S6" s="149"/>
      <c r="T6" s="152"/>
      <c r="U6" s="73"/>
      <c r="V6" s="73"/>
      <c r="W6" s="73"/>
      <c r="X6" s="73"/>
      <c r="Y6" s="73"/>
      <c r="Z6" s="73"/>
      <c r="AA6" s="73"/>
    </row>
    <row r="7" spans="1:27" ht="13.5" customHeight="1">
      <c r="A7" s="14">
        <v>1</v>
      </c>
      <c r="B7" s="21" t="str">
        <f>IF($N$2=2006,C!P37,IF($N$2=2007,C!Q37,IF($N$2=2008,C!R37,IF($N$2=2009,C!S37,IF($N$2=2010,C!T37,"")))))</f>
        <v>sab</v>
      </c>
      <c r="C7" s="308">
        <f>IF(B7="lun",MENU!$N$26,IF(B7="mar",MENU!$O$26,IF(B7="mer",MENU!$P$26,IF(B7="gio",MENU!$Q$26,IF(B7="ven",MENU!$R$26,IF(B7="sab",MENU!$S$26,IF(B7="dom",MENU!$T$26)))))))</f>
        <v>0.25</v>
      </c>
      <c r="D7" s="65"/>
      <c r="E7" s="65"/>
      <c r="F7" s="48" t="str">
        <f>IF(OR(C7="==",D7=""),"0.00",IF(E7=0,0,E7-D7))</f>
        <v>0.00</v>
      </c>
      <c r="G7" s="65"/>
      <c r="H7" s="65"/>
      <c r="I7" s="48" t="str">
        <f>IF(OR(C7="==",G7=""),"0.00",IF(H7=0,0,H7-G7))</f>
        <v>0.00</v>
      </c>
      <c r="J7" s="65"/>
      <c r="K7" s="65"/>
      <c r="L7" s="48">
        <f>IF(C7="==","0.00",IF(J7=0,F7+I7+K7,F7+I7+K7-J7))</f>
        <v>0</v>
      </c>
      <c r="M7" s="6">
        <f>IF(C7="==","==",IF(C7&lt;L7,L7-C7,""))</f>
      </c>
      <c r="N7" s="6">
        <f>IF(L7=0,"",IF(C7&gt;L7,C7-L7,"=="))</f>
      </c>
      <c r="O7" s="69"/>
      <c r="P7" s="140" t="str">
        <f>IF(B7="sab","sab","")</f>
        <v>sab</v>
      </c>
      <c r="Q7" s="144">
        <f>IF(B7="dom","dom","")</f>
      </c>
      <c r="R7" s="146"/>
      <c r="S7" s="149"/>
      <c r="T7" s="152"/>
      <c r="U7" s="73"/>
      <c r="V7" s="73"/>
      <c r="W7" s="73"/>
      <c r="X7" s="73"/>
      <c r="Y7" s="73"/>
      <c r="Z7" s="73"/>
      <c r="AA7" s="73"/>
    </row>
    <row r="8" spans="1:27" ht="13.5" customHeight="1">
      <c r="A8" s="14">
        <v>2</v>
      </c>
      <c r="B8" s="16" t="str">
        <f>IF($N$2=2006,C!P38,IF($N$2=2007,C!Q38,IF($N$2=2008,C!R38,IF($N$2=2009,C!S38,IF($N$2=2010,C!T38,"")))))</f>
        <v>dom</v>
      </c>
      <c r="C8" s="306">
        <f>IF(B8="lun",MENU!$N$26,IF(B8="mar",MENU!$O$26,IF(B8="mer",MENU!$P$26,IF(B8="gio",MENU!$Q$26,IF(B8="ven",MENU!$R$26,IF(B8="sab",MENU!$S$26,IF(B8="dom",MENU!$T$26)))))))</f>
        <v>0</v>
      </c>
      <c r="D8" s="65"/>
      <c r="E8" s="65"/>
      <c r="F8" s="48" t="str">
        <f aca="true" t="shared" si="0" ref="F8:F37">IF(OR(C8="==",D8=""),"0.00",IF(E8=0,0,E8-D8))</f>
        <v>0.00</v>
      </c>
      <c r="G8" s="65"/>
      <c r="H8" s="65"/>
      <c r="I8" s="48" t="str">
        <f aca="true" t="shared" si="1" ref="I8:I37">IF(OR(C8="==",G8=""),"0.00",IF(H8=0,0,H8-G8))</f>
        <v>0.00</v>
      </c>
      <c r="J8" s="65"/>
      <c r="K8" s="65"/>
      <c r="L8" s="48">
        <f aca="true" t="shared" si="2" ref="L8:L37">IF(C8="==","0.00",IF(J8=0,F8+I8+K8,F8+I8+K8-J8))</f>
        <v>0</v>
      </c>
      <c r="M8" s="6">
        <f aca="true" t="shared" si="3" ref="M8:M37">IF(C8="==","==",IF(C8&lt;L8,L8-C8,""))</f>
      </c>
      <c r="N8" s="6">
        <f>IF(L8=0,"",IF(C8&gt;L8,C8-L8,"=="))</f>
      </c>
      <c r="O8" s="69"/>
      <c r="P8" s="140" t="str">
        <f>IF(B8="dom","dom","")</f>
        <v>dom</v>
      </c>
      <c r="Q8" s="144"/>
      <c r="R8" s="146"/>
      <c r="S8" s="149"/>
      <c r="T8" s="152"/>
      <c r="U8" s="73"/>
      <c r="V8" s="73"/>
      <c r="W8" s="73"/>
      <c r="X8" s="73"/>
      <c r="Y8" s="73"/>
      <c r="Z8" s="73"/>
      <c r="AA8" s="73"/>
    </row>
    <row r="9" spans="1:27" ht="13.5" customHeight="1">
      <c r="A9" s="14">
        <v>3</v>
      </c>
      <c r="B9" s="16" t="str">
        <f>IF($N$2=2006,C!P39,IF($N$2=2007,C!Q39,IF($N$2=2008,C!R39,IF($N$2=2009,C!S39,IF($N$2=2010,C!T39,"")))))</f>
        <v>lun</v>
      </c>
      <c r="C9" s="306">
        <f>IF(B9="lun",MENU!$N$26,IF(B9="mar",MENU!$O$26,IF(B9="mer",MENU!$P$26,IF(B9="gio",MENU!$Q$26,IF(B9="ven",MENU!$R$26,IF(B9="sab",MENU!$S$26,IF(B9="dom",MENU!$T$26)))))))</f>
        <v>0.25</v>
      </c>
      <c r="D9" s="65"/>
      <c r="E9" s="65"/>
      <c r="F9" s="48" t="str">
        <f t="shared" si="0"/>
        <v>0.00</v>
      </c>
      <c r="G9" s="65"/>
      <c r="H9" s="65"/>
      <c r="I9" s="48" t="str">
        <f t="shared" si="1"/>
        <v>0.00</v>
      </c>
      <c r="J9" s="65"/>
      <c r="K9" s="65"/>
      <c r="L9" s="48">
        <f t="shared" si="2"/>
        <v>0</v>
      </c>
      <c r="M9" s="6">
        <f t="shared" si="3"/>
      </c>
      <c r="N9" s="6">
        <f aca="true" t="shared" si="4" ref="N9:N37">IF(L9=0,"",IF(C9&gt;L9,C9-L9,"=="))</f>
      </c>
      <c r="O9" s="69"/>
      <c r="P9" s="140">
        <f>IF(B9="dom","dom","")</f>
      </c>
      <c r="Q9" s="144"/>
      <c r="R9" s="146"/>
      <c r="S9" s="149"/>
      <c r="T9" s="141">
        <f>IF(B9="sab","sab","")</f>
      </c>
      <c r="U9" s="73"/>
      <c r="V9" s="73"/>
      <c r="W9" s="73"/>
      <c r="X9" s="73"/>
      <c r="Y9" s="73"/>
      <c r="Z9" s="73"/>
      <c r="AA9" s="73"/>
    </row>
    <row r="10" spans="1:27" ht="13.5" customHeight="1">
      <c r="A10" s="14">
        <v>4</v>
      </c>
      <c r="B10" s="16" t="str">
        <f>IF($N$2=2006,C!P40,IF($N$2=2007,C!Q40,IF($N$2=2008,C!R40,IF($N$2=2009,C!S40,IF($N$2=2010,C!T40,"")))))</f>
        <v>mar</v>
      </c>
      <c r="C10" s="306">
        <f>IF(B10="lun",MENU!$N$26,IF(B10="mar",MENU!$O$26,IF(B10="mer",MENU!$P$26,IF(B10="gio",MENU!$Q$26,IF(B10="ven",MENU!$R$26,IF(B10="sab",MENU!$S$26,IF(B10="dom",MENU!$T$26)))))))</f>
        <v>0.25</v>
      </c>
      <c r="D10" s="65"/>
      <c r="E10" s="65"/>
      <c r="F10" s="48" t="str">
        <f t="shared" si="0"/>
        <v>0.00</v>
      </c>
      <c r="G10" s="65"/>
      <c r="H10" s="65"/>
      <c r="I10" s="48" t="str">
        <f t="shared" si="1"/>
        <v>0.00</v>
      </c>
      <c r="J10" s="65"/>
      <c r="K10" s="65"/>
      <c r="L10" s="48">
        <f t="shared" si="2"/>
        <v>0</v>
      </c>
      <c r="M10" s="6">
        <f t="shared" si="3"/>
      </c>
      <c r="N10" s="6">
        <f t="shared" si="4"/>
      </c>
      <c r="O10" s="69"/>
      <c r="P10" s="140"/>
      <c r="Q10" s="144"/>
      <c r="R10" s="146"/>
      <c r="S10" s="142">
        <f>IF(B10="sab","sab","")</f>
      </c>
      <c r="T10" s="141">
        <f>IF(B10="dom","dom","")</f>
      </c>
      <c r="U10" s="73"/>
      <c r="V10" s="73"/>
      <c r="W10" s="73"/>
      <c r="X10" s="73"/>
      <c r="Y10" s="73"/>
      <c r="Z10" s="73"/>
      <c r="AA10" s="73"/>
    </row>
    <row r="11" spans="1:27" ht="13.5" customHeight="1">
      <c r="A11" s="14">
        <v>5</v>
      </c>
      <c r="B11" s="16" t="str">
        <f>IF($N$2=2006,C!P41,IF($N$2=2007,C!Q41,IF($N$2=2008,C!R41,IF($N$2=2009,C!S41,IF($N$2=2010,C!T41,"")))))</f>
        <v>mer</v>
      </c>
      <c r="C11" s="306">
        <f>IF(B11="lun",MENU!$N$26,IF(B11="mar",MENU!$O$26,IF(B11="mer",MENU!$P$26,IF(B11="gio",MENU!$Q$26,IF(B11="ven",MENU!$R$26,IF(B11="sab",MENU!$S$26,IF(B11="dom",MENU!$T$26)))))))</f>
        <v>0.25</v>
      </c>
      <c r="D11" s="65"/>
      <c r="E11" s="65"/>
      <c r="F11" s="48" t="str">
        <f t="shared" si="0"/>
        <v>0.00</v>
      </c>
      <c r="G11" s="65"/>
      <c r="H11" s="65"/>
      <c r="I11" s="48" t="str">
        <f t="shared" si="1"/>
        <v>0.00</v>
      </c>
      <c r="J11" s="65"/>
      <c r="K11" s="65"/>
      <c r="L11" s="48">
        <f t="shared" si="2"/>
        <v>0</v>
      </c>
      <c r="M11" s="6">
        <f t="shared" si="3"/>
      </c>
      <c r="N11" s="6">
        <f t="shared" si="4"/>
      </c>
      <c r="O11" s="69"/>
      <c r="P11" s="140"/>
      <c r="Q11" s="144"/>
      <c r="R11" s="143">
        <f>IF(B11="sab","sab","")</f>
      </c>
      <c r="S11" s="142">
        <f>IF(B11="dom","dom","")</f>
      </c>
      <c r="T11" s="152"/>
      <c r="U11" s="73"/>
      <c r="V11" s="73"/>
      <c r="W11" s="73"/>
      <c r="X11" s="73"/>
      <c r="Y11" s="73"/>
      <c r="Z11" s="73"/>
      <c r="AA11" s="73"/>
    </row>
    <row r="12" spans="1:27" ht="13.5" customHeight="1">
      <c r="A12" s="14">
        <v>6</v>
      </c>
      <c r="B12" s="16" t="str">
        <f>IF($N$2=2006,C!P42,IF($N$2=2007,C!Q42,IF($N$2=2008,C!R42,IF($N$2=2009,C!S42,IF($N$2=2010,C!T42,"")))))</f>
        <v>gio</v>
      </c>
      <c r="C12" s="306">
        <f>IF(B12="lun",MENU!$N$26,IF(B12="mar",MENU!$O$26,IF(B12="mer",MENU!$P$26,IF(B12="gio",MENU!$Q$26,IF(B12="ven",MENU!$R$26,IF(B12="sab",MENU!$S$26,IF(B12="dom",MENU!$T$26)))))))</f>
        <v>0.25</v>
      </c>
      <c r="D12" s="65"/>
      <c r="E12" s="65"/>
      <c r="F12" s="48" t="str">
        <f t="shared" si="0"/>
        <v>0.00</v>
      </c>
      <c r="G12" s="65"/>
      <c r="H12" s="65"/>
      <c r="I12" s="48" t="str">
        <f t="shared" si="1"/>
        <v>0.00</v>
      </c>
      <c r="J12" s="65"/>
      <c r="K12" s="65"/>
      <c r="L12" s="48">
        <f t="shared" si="2"/>
        <v>0</v>
      </c>
      <c r="M12" s="6">
        <f t="shared" si="3"/>
      </c>
      <c r="N12" s="6">
        <f t="shared" si="4"/>
      </c>
      <c r="O12" s="69"/>
      <c r="P12" s="140"/>
      <c r="Q12" s="144"/>
      <c r="R12" s="143">
        <f>IF(B12="dom","dom","")</f>
      </c>
      <c r="S12" s="149"/>
      <c r="T12" s="152"/>
      <c r="U12" s="73"/>
      <c r="V12" s="73"/>
      <c r="W12" s="73"/>
      <c r="X12" s="73"/>
      <c r="Y12" s="73"/>
      <c r="Z12" s="73"/>
      <c r="AA12" s="73"/>
    </row>
    <row r="13" spans="1:27" ht="13.5" customHeight="1">
      <c r="A13" s="14">
        <v>7</v>
      </c>
      <c r="B13" s="16" t="str">
        <f>IF($N$2=2006,C!P43,IF($N$2=2007,C!Q43,IF($N$2=2008,C!R43,IF($N$2=2009,C!S43,IF($N$2=2010,C!T43,"")))))</f>
        <v>ven</v>
      </c>
      <c r="C13" s="306">
        <f>IF(B13="lun",MENU!$N$26,IF(B13="mar",MENU!$O$26,IF(B13="mer",MENU!$P$26,IF(B13="gio",MENU!$Q$26,IF(B13="ven",MENU!$R$26,IF(B13="sab",MENU!$S$26,IF(B13="dom",MENU!$T$26)))))))</f>
        <v>0.25</v>
      </c>
      <c r="D13" s="65"/>
      <c r="E13" s="65"/>
      <c r="F13" s="48" t="str">
        <f t="shared" si="0"/>
        <v>0.00</v>
      </c>
      <c r="G13" s="65"/>
      <c r="H13" s="65"/>
      <c r="I13" s="48" t="str">
        <f t="shared" si="1"/>
        <v>0.00</v>
      </c>
      <c r="J13" s="65"/>
      <c r="K13" s="65"/>
      <c r="L13" s="48">
        <f t="shared" si="2"/>
        <v>0</v>
      </c>
      <c r="M13" s="6">
        <f t="shared" si="3"/>
      </c>
      <c r="N13" s="6">
        <f t="shared" si="4"/>
      </c>
      <c r="O13" s="69"/>
      <c r="P13" s="140">
        <f>IF(B13="dom","dom","")</f>
      </c>
      <c r="Q13" s="144">
        <f>IF(B13="sab","sab","")</f>
      </c>
      <c r="R13" s="146"/>
      <c r="S13" s="149"/>
      <c r="T13" s="152"/>
      <c r="U13" s="73"/>
      <c r="V13" s="73"/>
      <c r="W13" s="73"/>
      <c r="X13" s="73"/>
      <c r="Y13" s="73"/>
      <c r="Z13" s="73"/>
      <c r="AA13" s="73"/>
    </row>
    <row r="14" spans="1:27" ht="13.5" customHeight="1">
      <c r="A14" s="14">
        <v>8</v>
      </c>
      <c r="B14" s="16" t="str">
        <f>IF($N$2=2006,C!P44,IF($N$2=2007,C!Q44,IF($N$2=2008,C!R44,IF($N$2=2009,C!S44,IF($N$2=2010,C!T44,"")))))</f>
        <v>sab</v>
      </c>
      <c r="C14" s="306">
        <f>IF(B14="lun",MENU!$N$26,IF(B14="mar",MENU!$O$26,IF(B14="mer",MENU!$P$26,IF(B14="gio",MENU!$Q$26,IF(B14="ven",MENU!$R$26,IF(B14="sab",MENU!$S$26,IF(B14="dom",MENU!$T$26)))))))</f>
        <v>0.25</v>
      </c>
      <c r="D14" s="65"/>
      <c r="E14" s="65"/>
      <c r="F14" s="48" t="str">
        <f t="shared" si="0"/>
        <v>0.00</v>
      </c>
      <c r="G14" s="65"/>
      <c r="H14" s="65"/>
      <c r="I14" s="48" t="str">
        <f t="shared" si="1"/>
        <v>0.00</v>
      </c>
      <c r="J14" s="65"/>
      <c r="K14" s="65"/>
      <c r="L14" s="48">
        <f t="shared" si="2"/>
        <v>0</v>
      </c>
      <c r="M14" s="6">
        <f t="shared" si="3"/>
      </c>
      <c r="N14" s="6">
        <f t="shared" si="4"/>
      </c>
      <c r="O14" s="69"/>
      <c r="P14" s="140" t="str">
        <f>IF(B14="sab","sab","")</f>
        <v>sab</v>
      </c>
      <c r="Q14" s="144">
        <f>IF(B14="dom","dom","")</f>
      </c>
      <c r="R14" s="146"/>
      <c r="S14" s="149"/>
      <c r="T14" s="152"/>
      <c r="U14" s="73"/>
      <c r="V14" s="73"/>
      <c r="W14" s="73"/>
      <c r="X14" s="73"/>
      <c r="Y14" s="73"/>
      <c r="Z14" s="73"/>
      <c r="AA14" s="73"/>
    </row>
    <row r="15" spans="1:27" ht="13.5" customHeight="1">
      <c r="A15" s="14">
        <v>9</v>
      </c>
      <c r="B15" s="16" t="str">
        <f>IF($N$2=2006,C!P45,IF($N$2=2007,C!Q45,IF($N$2=2008,C!R45,IF($N$2=2009,C!S45,IF($N$2=2010,C!T45,"")))))</f>
        <v>dom</v>
      </c>
      <c r="C15" s="306">
        <f>IF(B15="lun",MENU!$N$26,IF(B15="mar",MENU!$O$26,IF(B15="mer",MENU!$P$26,IF(B15="gio",MENU!$Q$26,IF(B15="ven",MENU!$R$26,IF(B15="sab",MENU!$S$26,IF(B15="dom",MENU!$T$26)))))))</f>
        <v>0</v>
      </c>
      <c r="D15" s="65"/>
      <c r="E15" s="65"/>
      <c r="F15" s="48" t="str">
        <f t="shared" si="0"/>
        <v>0.00</v>
      </c>
      <c r="G15" s="65"/>
      <c r="H15" s="65"/>
      <c r="I15" s="48" t="str">
        <f t="shared" si="1"/>
        <v>0.00</v>
      </c>
      <c r="J15" s="65"/>
      <c r="K15" s="65"/>
      <c r="L15" s="48">
        <f t="shared" si="2"/>
        <v>0</v>
      </c>
      <c r="M15" s="6">
        <f t="shared" si="3"/>
      </c>
      <c r="N15" s="6">
        <f t="shared" si="4"/>
      </c>
      <c r="O15" s="69"/>
      <c r="P15" s="140" t="str">
        <f>IF(B15="dom","dom","")</f>
        <v>dom</v>
      </c>
      <c r="Q15" s="144"/>
      <c r="R15" s="146"/>
      <c r="S15" s="149"/>
      <c r="T15" s="152"/>
      <c r="U15" s="73"/>
      <c r="V15" s="73"/>
      <c r="W15" s="73"/>
      <c r="X15" s="73"/>
      <c r="Y15" s="73"/>
      <c r="Z15" s="73"/>
      <c r="AA15" s="73"/>
    </row>
    <row r="16" spans="1:27" ht="13.5" customHeight="1">
      <c r="A16" s="14">
        <v>10</v>
      </c>
      <c r="B16" s="16" t="str">
        <f>IF($N$2=2006,C!P46,IF($N$2=2007,C!Q46,IF($N$2=2008,C!R46,IF($N$2=2009,C!S46,IF($N$2=2010,C!T46,"")))))</f>
        <v>lun</v>
      </c>
      <c r="C16" s="306">
        <f>IF(B16="lun",MENU!$N$26,IF(B16="mar",MENU!$O$26,IF(B16="mer",MENU!$P$26,IF(B16="gio",MENU!$Q$26,IF(B16="ven",MENU!$R$26,IF(B16="sab",MENU!$S$26,IF(B16="dom",MENU!$T$26)))))))</f>
        <v>0.25</v>
      </c>
      <c r="D16" s="65"/>
      <c r="E16" s="65"/>
      <c r="F16" s="48" t="str">
        <f t="shared" si="0"/>
        <v>0.00</v>
      </c>
      <c r="G16" s="65"/>
      <c r="H16" s="65"/>
      <c r="I16" s="48" t="str">
        <f t="shared" si="1"/>
        <v>0.00</v>
      </c>
      <c r="J16" s="65"/>
      <c r="K16" s="65"/>
      <c r="L16" s="48">
        <f t="shared" si="2"/>
        <v>0</v>
      </c>
      <c r="M16" s="6">
        <f t="shared" si="3"/>
      </c>
      <c r="N16" s="6">
        <f t="shared" si="4"/>
      </c>
      <c r="O16" s="69"/>
      <c r="P16" s="140">
        <f>IF(B16="dom","dom","")</f>
      </c>
      <c r="Q16" s="144"/>
      <c r="R16" s="146"/>
      <c r="S16" s="149"/>
      <c r="T16" s="141">
        <f>IF(B16="sab","sab","")</f>
      </c>
      <c r="U16" s="73"/>
      <c r="V16" s="73"/>
      <c r="W16" s="73"/>
      <c r="X16" s="73"/>
      <c r="Y16" s="73"/>
      <c r="Z16" s="73"/>
      <c r="AA16" s="73"/>
    </row>
    <row r="17" spans="1:27" ht="13.5" customHeight="1">
      <c r="A17" s="14">
        <v>11</v>
      </c>
      <c r="B17" s="16" t="str">
        <f>IF($N$2=2006,C!P47,IF($N$2=2007,C!Q47,IF($N$2=2008,C!R47,IF($N$2=2009,C!S47,IF($N$2=2010,C!T47,"")))))</f>
        <v>mar</v>
      </c>
      <c r="C17" s="306">
        <f>IF(B17="lun",MENU!$N$26,IF(B17="mar",MENU!$O$26,IF(B17="mer",MENU!$P$26,IF(B17="gio",MENU!$Q$26,IF(B17="ven",MENU!$R$26,IF(B17="sab",MENU!$S$26,IF(B17="dom",MENU!$T$26)))))))</f>
        <v>0.25</v>
      </c>
      <c r="D17" s="65"/>
      <c r="E17" s="65"/>
      <c r="F17" s="48" t="str">
        <f t="shared" si="0"/>
        <v>0.00</v>
      </c>
      <c r="G17" s="65"/>
      <c r="H17" s="65"/>
      <c r="I17" s="48" t="str">
        <f t="shared" si="1"/>
        <v>0.00</v>
      </c>
      <c r="J17" s="65"/>
      <c r="K17" s="65"/>
      <c r="L17" s="48">
        <f t="shared" si="2"/>
        <v>0</v>
      </c>
      <c r="M17" s="6">
        <f t="shared" si="3"/>
      </c>
      <c r="N17" s="6">
        <f t="shared" si="4"/>
      </c>
      <c r="O17" s="69"/>
      <c r="P17" s="140"/>
      <c r="Q17" s="144"/>
      <c r="R17" s="146"/>
      <c r="S17" s="142">
        <f>IF(B17="sab","sab","")</f>
      </c>
      <c r="T17" s="141">
        <f>IF(B17="dom","dom","")</f>
      </c>
      <c r="U17" s="73"/>
      <c r="V17" s="73"/>
      <c r="W17" s="73"/>
      <c r="X17" s="73"/>
      <c r="Y17" s="73"/>
      <c r="Z17" s="73"/>
      <c r="AA17" s="73"/>
    </row>
    <row r="18" spans="1:27" ht="13.5" customHeight="1">
      <c r="A18" s="14">
        <v>12</v>
      </c>
      <c r="B18" s="16" t="str">
        <f>IF($N$2=2006,C!P48,IF($N$2=2007,C!Q48,IF($N$2=2008,C!R48,IF($N$2=2009,C!S48,IF($N$2=2010,C!T48,"")))))</f>
        <v>mer</v>
      </c>
      <c r="C18" s="306">
        <f>IF(B18="lun",MENU!$N$26,IF(B18="mar",MENU!$O$26,IF(B18="mer",MENU!$P$26,IF(B18="gio",MENU!$Q$26,IF(B18="ven",MENU!$R$26,IF(B18="sab",MENU!$S$26,IF(B18="dom",MENU!$T$26)))))))</f>
        <v>0.25</v>
      </c>
      <c r="D18" s="65"/>
      <c r="E18" s="65"/>
      <c r="F18" s="48" t="str">
        <f t="shared" si="0"/>
        <v>0.00</v>
      </c>
      <c r="G18" s="65"/>
      <c r="H18" s="65"/>
      <c r="I18" s="48" t="str">
        <f t="shared" si="1"/>
        <v>0.00</v>
      </c>
      <c r="J18" s="65"/>
      <c r="K18" s="65"/>
      <c r="L18" s="48">
        <f t="shared" si="2"/>
        <v>0</v>
      </c>
      <c r="M18" s="6">
        <f t="shared" si="3"/>
      </c>
      <c r="N18" s="6">
        <f t="shared" si="4"/>
      </c>
      <c r="O18" s="69"/>
      <c r="P18" s="140"/>
      <c r="Q18" s="144"/>
      <c r="R18" s="143">
        <f>IF(B18="sab","sab","")</f>
      </c>
      <c r="S18" s="142">
        <f>IF(B18="dom","dom","")</f>
      </c>
      <c r="T18" s="152"/>
      <c r="U18" s="73"/>
      <c r="V18" s="73"/>
      <c r="W18" s="73"/>
      <c r="X18" s="73"/>
      <c r="Y18" s="73"/>
      <c r="Z18" s="73"/>
      <c r="AA18" s="73"/>
    </row>
    <row r="19" spans="1:27" ht="13.5" customHeight="1">
      <c r="A19" s="14">
        <v>13</v>
      </c>
      <c r="B19" s="16" t="str">
        <f>IF($N$2=2006,C!P49,IF($N$2=2007,C!Q49,IF($N$2=2008,C!R49,IF($N$2=2009,C!S49,IF($N$2=2010,C!T49,"")))))</f>
        <v>gio</v>
      </c>
      <c r="C19" s="306">
        <f>IF(B19="lun",MENU!$N$26,IF(B19="mar",MENU!$O$26,IF(B19="mer",MENU!$P$26,IF(B19="gio",MENU!$Q$26,IF(B19="ven",MENU!$R$26,IF(B19="sab",MENU!$S$26,IF(B19="dom",MENU!$T$26)))))))</f>
        <v>0.25</v>
      </c>
      <c r="D19" s="65"/>
      <c r="E19" s="65"/>
      <c r="F19" s="48" t="str">
        <f t="shared" si="0"/>
        <v>0.00</v>
      </c>
      <c r="G19" s="65"/>
      <c r="H19" s="65"/>
      <c r="I19" s="48" t="str">
        <f t="shared" si="1"/>
        <v>0.00</v>
      </c>
      <c r="J19" s="65"/>
      <c r="K19" s="65"/>
      <c r="L19" s="48">
        <f t="shared" si="2"/>
        <v>0</v>
      </c>
      <c r="M19" s="6">
        <f t="shared" si="3"/>
      </c>
      <c r="N19" s="6">
        <f t="shared" si="4"/>
      </c>
      <c r="O19" s="69"/>
      <c r="P19" s="140"/>
      <c r="Q19" s="144"/>
      <c r="R19" s="143">
        <f>IF(B19="dom","dom","")</f>
      </c>
      <c r="S19" s="149"/>
      <c r="T19" s="152"/>
      <c r="U19" s="73"/>
      <c r="V19" s="73"/>
      <c r="W19" s="73"/>
      <c r="X19" s="73"/>
      <c r="Y19" s="73"/>
      <c r="Z19" s="73"/>
      <c r="AA19" s="73"/>
    </row>
    <row r="20" spans="1:27" ht="13.5" customHeight="1">
      <c r="A20" s="14">
        <v>14</v>
      </c>
      <c r="B20" s="16" t="str">
        <f>IF($N$2=2006,C!P50,IF($N$2=2007,C!Q50,IF($N$2=2008,C!R50,IF($N$2=2009,C!S50,IF($N$2=2010,C!T50,"")))))</f>
        <v>ven</v>
      </c>
      <c r="C20" s="306">
        <f>IF(B20="lun",MENU!$N$26,IF(B20="mar",MENU!$O$26,IF(B20="mer",MENU!$P$26,IF(B20="gio",MENU!$Q$26,IF(B20="ven",MENU!$R$26,IF(B20="sab",MENU!$S$26,IF(B20="dom",MENU!$T$26)))))))</f>
        <v>0.25</v>
      </c>
      <c r="D20" s="65"/>
      <c r="E20" s="65"/>
      <c r="F20" s="48" t="str">
        <f t="shared" si="0"/>
        <v>0.00</v>
      </c>
      <c r="G20" s="65"/>
      <c r="H20" s="65"/>
      <c r="I20" s="48" t="str">
        <f t="shared" si="1"/>
        <v>0.00</v>
      </c>
      <c r="J20" s="65"/>
      <c r="K20" s="65"/>
      <c r="L20" s="48">
        <f t="shared" si="2"/>
        <v>0</v>
      </c>
      <c r="M20" s="6">
        <f t="shared" si="3"/>
      </c>
      <c r="N20" s="6">
        <f t="shared" si="4"/>
      </c>
      <c r="O20" s="69"/>
      <c r="P20" s="140">
        <f>IF(B20="dom","dom","")</f>
      </c>
      <c r="Q20" s="144">
        <f>IF(B20="sab","sab","")</f>
      </c>
      <c r="R20" s="146"/>
      <c r="S20" s="149"/>
      <c r="T20" s="152"/>
      <c r="U20" s="73"/>
      <c r="V20" s="73"/>
      <c r="W20" s="73"/>
      <c r="X20" s="73"/>
      <c r="Y20" s="73"/>
      <c r="Z20" s="73"/>
      <c r="AA20" s="73"/>
    </row>
    <row r="21" spans="1:27" ht="13.5" customHeight="1">
      <c r="A21" s="14">
        <v>15</v>
      </c>
      <c r="B21" s="16" t="str">
        <f>IF($N$2=2006,C!P51,IF($N$2=2007,C!Q51,IF($N$2=2008,C!R51,IF($N$2=2009,C!S51,IF($N$2=2010,C!T51,"")))))</f>
        <v>sab</v>
      </c>
      <c r="C21" s="306">
        <f>IF(B21="lun",MENU!$N$26,IF(B21="mar",MENU!$O$26,IF(B21="mer",MENU!$P$26,IF(B21="gio",MENU!$Q$26,IF(B21="ven",MENU!$R$26,IF(B21="sab",MENU!$S$26,IF(B21="dom",MENU!$T$26)))))))</f>
        <v>0.25</v>
      </c>
      <c r="D21" s="65"/>
      <c r="E21" s="65"/>
      <c r="F21" s="48" t="str">
        <f t="shared" si="0"/>
        <v>0.00</v>
      </c>
      <c r="G21" s="65"/>
      <c r="H21" s="65"/>
      <c r="I21" s="48" t="str">
        <f t="shared" si="1"/>
        <v>0.00</v>
      </c>
      <c r="J21" s="65"/>
      <c r="K21" s="65"/>
      <c r="L21" s="48">
        <f t="shared" si="2"/>
        <v>0</v>
      </c>
      <c r="M21" s="6">
        <f t="shared" si="3"/>
      </c>
      <c r="N21" s="6">
        <f t="shared" si="4"/>
      </c>
      <c r="O21" s="69"/>
      <c r="P21" s="140" t="str">
        <f>IF(B21="sab","sab","")</f>
        <v>sab</v>
      </c>
      <c r="Q21" s="144">
        <f>IF(B21="dom","dom","")</f>
      </c>
      <c r="R21" s="146"/>
      <c r="S21" s="149"/>
      <c r="T21" s="152"/>
      <c r="U21" s="73"/>
      <c r="V21" s="73"/>
      <c r="W21" s="73"/>
      <c r="X21" s="73"/>
      <c r="Y21" s="73"/>
      <c r="Z21" s="73"/>
      <c r="AA21" s="73"/>
    </row>
    <row r="22" spans="1:27" ht="13.5" customHeight="1">
      <c r="A22" s="14">
        <v>16</v>
      </c>
      <c r="B22" s="16" t="str">
        <f>IF($N$2=2006,C!P52,IF($N$2=2007,C!Q52,IF($N$2=2008,C!R52,IF($N$2=2009,C!S52,IF($N$2=2010,C!T52,"")))))</f>
        <v>dom</v>
      </c>
      <c r="C22" s="306">
        <f>IF(B22="lun",MENU!$N$26,IF(B22="mar",MENU!$O$26,IF(B22="mer",MENU!$P$26,IF(B22="gio",MENU!$Q$26,IF(B22="ven",MENU!$R$26,IF(B22="sab",MENU!$S$26,IF(B22="dom",MENU!$T$26)))))))</f>
        <v>0</v>
      </c>
      <c r="D22" s="65"/>
      <c r="E22" s="65"/>
      <c r="F22" s="48" t="str">
        <f t="shared" si="0"/>
        <v>0.00</v>
      </c>
      <c r="G22" s="65"/>
      <c r="H22" s="65"/>
      <c r="I22" s="48" t="str">
        <f t="shared" si="1"/>
        <v>0.00</v>
      </c>
      <c r="J22" s="65"/>
      <c r="K22" s="65"/>
      <c r="L22" s="48">
        <f t="shared" si="2"/>
        <v>0</v>
      </c>
      <c r="M22" s="6">
        <f t="shared" si="3"/>
      </c>
      <c r="N22" s="6">
        <f t="shared" si="4"/>
      </c>
      <c r="O22" s="69"/>
      <c r="P22" s="140" t="str">
        <f>IF(B22="dom","dom","")</f>
        <v>dom</v>
      </c>
      <c r="Q22" s="144"/>
      <c r="R22" s="146"/>
      <c r="S22" s="149"/>
      <c r="T22" s="152"/>
      <c r="U22" s="73"/>
      <c r="V22" s="73"/>
      <c r="W22" s="73"/>
      <c r="X22" s="73"/>
      <c r="Y22" s="73"/>
      <c r="Z22" s="73"/>
      <c r="AA22" s="73"/>
    </row>
    <row r="23" spans="1:27" ht="13.5" customHeight="1">
      <c r="A23" s="14">
        <v>17</v>
      </c>
      <c r="B23" s="16" t="str">
        <f>IF($N$2=2006,C!P53,IF($N$2=2007,C!Q53,IF($N$2=2008,C!R53,IF($N$2=2009,C!S53,IF($N$2=2010,C!T53,"")))))</f>
        <v>lun</v>
      </c>
      <c r="C23" s="306">
        <f>IF(B23="lun",MENU!$N$26,IF(B23="mar",MENU!$O$26,IF(B23="mer",MENU!$P$26,IF(B23="gio",MENU!$Q$26,IF(B23="ven",MENU!$R$26,IF(B23="sab",MENU!$S$26,IF(B23="dom",MENU!$T$26)))))))</f>
        <v>0.25</v>
      </c>
      <c r="D23" s="65"/>
      <c r="E23" s="65"/>
      <c r="F23" s="48" t="str">
        <f t="shared" si="0"/>
        <v>0.00</v>
      </c>
      <c r="G23" s="65"/>
      <c r="H23" s="65"/>
      <c r="I23" s="48" t="str">
        <f t="shared" si="1"/>
        <v>0.00</v>
      </c>
      <c r="J23" s="65"/>
      <c r="K23" s="65"/>
      <c r="L23" s="48">
        <f t="shared" si="2"/>
        <v>0</v>
      </c>
      <c r="M23" s="6">
        <f t="shared" si="3"/>
      </c>
      <c r="N23" s="6">
        <f t="shared" si="4"/>
      </c>
      <c r="O23" s="69"/>
      <c r="P23" s="140">
        <f>IF(B23="dom","dom","")</f>
      </c>
      <c r="Q23" s="144"/>
      <c r="R23" s="146"/>
      <c r="S23" s="149"/>
      <c r="T23" s="141">
        <f>IF(B23="sab","sab","")</f>
      </c>
      <c r="U23" s="73"/>
      <c r="V23" s="73"/>
      <c r="W23" s="73"/>
      <c r="X23" s="73"/>
      <c r="Y23" s="73"/>
      <c r="Z23" s="73"/>
      <c r="AA23" s="73"/>
    </row>
    <row r="24" spans="1:27" ht="13.5" customHeight="1">
      <c r="A24" s="14">
        <v>18</v>
      </c>
      <c r="B24" s="16" t="str">
        <f>IF($N$2=2006,C!P54,IF($N$2=2007,C!Q54,IF($N$2=2008,C!R54,IF($N$2=2009,C!S54,IF($N$2=2010,C!T54,"")))))</f>
        <v>mar</v>
      </c>
      <c r="C24" s="306">
        <f>IF(B24="lun",MENU!$N$26,IF(B24="mar",MENU!$O$26,IF(B24="mer",MENU!$P$26,IF(B24="gio",MENU!$Q$26,IF(B24="ven",MENU!$R$26,IF(B24="sab",MENU!$S$26,IF(B24="dom",MENU!$T$26)))))))</f>
        <v>0.25</v>
      </c>
      <c r="D24" s="65"/>
      <c r="E24" s="65"/>
      <c r="F24" s="48" t="str">
        <f t="shared" si="0"/>
        <v>0.00</v>
      </c>
      <c r="G24" s="65"/>
      <c r="H24" s="65"/>
      <c r="I24" s="48" t="str">
        <f t="shared" si="1"/>
        <v>0.00</v>
      </c>
      <c r="J24" s="65"/>
      <c r="K24" s="65"/>
      <c r="L24" s="48">
        <f t="shared" si="2"/>
        <v>0</v>
      </c>
      <c r="M24" s="6">
        <f t="shared" si="3"/>
      </c>
      <c r="N24" s="6">
        <f t="shared" si="4"/>
      </c>
      <c r="O24" s="69"/>
      <c r="P24" s="140"/>
      <c r="Q24" s="144"/>
      <c r="R24" s="146"/>
      <c r="S24" s="142">
        <f>IF(B24="sab","sab","")</f>
      </c>
      <c r="T24" s="141">
        <f>IF(B24="dom","dom","")</f>
      </c>
      <c r="U24" s="73"/>
      <c r="V24" s="73"/>
      <c r="W24" s="73"/>
      <c r="X24" s="73"/>
      <c r="Y24" s="73"/>
      <c r="Z24" s="73"/>
      <c r="AA24" s="73"/>
    </row>
    <row r="25" spans="1:27" ht="13.5" customHeight="1">
      <c r="A25" s="14">
        <v>19</v>
      </c>
      <c r="B25" s="16" t="str">
        <f>IF($N$2=2006,C!P55,IF($N$2=2007,C!Q55,IF($N$2=2008,C!R55,IF($N$2=2009,C!S55,IF($N$2=2010,C!T55,"")))))</f>
        <v>mer</v>
      </c>
      <c r="C25" s="306">
        <f>IF(B25="lun",MENU!$N$26,IF(B25="mar",MENU!$O$26,IF(B25="mer",MENU!$P$26,IF(B25="gio",MENU!$Q$26,IF(B25="ven",MENU!$R$26,IF(B25="sab",MENU!$S$26,IF(B25="dom",MENU!$T$26)))))))</f>
        <v>0.25</v>
      </c>
      <c r="D25" s="65"/>
      <c r="E25" s="65"/>
      <c r="F25" s="48" t="str">
        <f t="shared" si="0"/>
        <v>0.00</v>
      </c>
      <c r="G25" s="65"/>
      <c r="H25" s="65"/>
      <c r="I25" s="48" t="str">
        <f t="shared" si="1"/>
        <v>0.00</v>
      </c>
      <c r="J25" s="65"/>
      <c r="K25" s="65"/>
      <c r="L25" s="48">
        <f t="shared" si="2"/>
        <v>0</v>
      </c>
      <c r="M25" s="6">
        <f t="shared" si="3"/>
      </c>
      <c r="N25" s="6">
        <f t="shared" si="4"/>
      </c>
      <c r="O25" s="69"/>
      <c r="P25" s="140"/>
      <c r="Q25" s="144"/>
      <c r="R25" s="143">
        <f>IF(B25="sab","sab","")</f>
      </c>
      <c r="S25" s="142">
        <f>IF(B25="dom","dom","")</f>
      </c>
      <c r="T25" s="152"/>
      <c r="U25" s="73"/>
      <c r="V25" s="73"/>
      <c r="W25" s="73"/>
      <c r="X25" s="73"/>
      <c r="Y25" s="73"/>
      <c r="Z25" s="73"/>
      <c r="AA25" s="73"/>
    </row>
    <row r="26" spans="1:27" ht="13.5" customHeight="1">
      <c r="A26" s="14">
        <v>20</v>
      </c>
      <c r="B26" s="16" t="str">
        <f>IF($N$2=2006,C!P56,IF($N$2=2007,C!Q56,IF($N$2=2008,C!R56,IF($N$2=2009,C!S56,IF($N$2=2010,C!T56,"")))))</f>
        <v>gio</v>
      </c>
      <c r="C26" s="306">
        <f>IF(B26="lun",MENU!$N$26,IF(B26="mar",MENU!$O$26,IF(B26="mer",MENU!$P$26,IF(B26="gio",MENU!$Q$26,IF(B26="ven",MENU!$R$26,IF(B26="sab",MENU!$S$26,IF(B26="dom",MENU!$T$26)))))))</f>
        <v>0.25</v>
      </c>
      <c r="D26" s="65"/>
      <c r="E26" s="65"/>
      <c r="F26" s="48" t="str">
        <f t="shared" si="0"/>
        <v>0.00</v>
      </c>
      <c r="G26" s="65"/>
      <c r="H26" s="65"/>
      <c r="I26" s="48" t="str">
        <f t="shared" si="1"/>
        <v>0.00</v>
      </c>
      <c r="J26" s="65"/>
      <c r="K26" s="65"/>
      <c r="L26" s="48">
        <f t="shared" si="2"/>
        <v>0</v>
      </c>
      <c r="M26" s="6">
        <f t="shared" si="3"/>
      </c>
      <c r="N26" s="6">
        <f t="shared" si="4"/>
      </c>
      <c r="O26" s="69"/>
      <c r="P26" s="140"/>
      <c r="Q26" s="144"/>
      <c r="R26" s="143">
        <f>IF(B26="dom","dom","")</f>
      </c>
      <c r="S26" s="149"/>
      <c r="T26" s="152"/>
      <c r="U26" s="73"/>
      <c r="V26" s="73"/>
      <c r="W26" s="73"/>
      <c r="X26" s="73"/>
      <c r="Y26" s="73"/>
      <c r="Z26" s="73"/>
      <c r="AA26" s="73"/>
    </row>
    <row r="27" spans="1:27" ht="13.5" customHeight="1">
      <c r="A27" s="14">
        <v>21</v>
      </c>
      <c r="B27" s="16" t="str">
        <f>IF($N$2=2006,C!P57,IF($N$2=2007,C!Q57,IF($N$2=2008,C!R57,IF($N$2=2009,C!S57,IF($N$2=2010,C!T57,"")))))</f>
        <v>ven</v>
      </c>
      <c r="C27" s="306">
        <f>IF(B27="lun",MENU!$N$26,IF(B27="mar",MENU!$O$26,IF(B27="mer",MENU!$P$26,IF(B27="gio",MENU!$Q$26,IF(B27="ven",MENU!$R$26,IF(B27="sab",MENU!$S$26,IF(B27="dom",MENU!$T$26)))))))</f>
        <v>0.25</v>
      </c>
      <c r="D27" s="65"/>
      <c r="E27" s="65"/>
      <c r="F27" s="48" t="str">
        <f t="shared" si="0"/>
        <v>0.00</v>
      </c>
      <c r="G27" s="65"/>
      <c r="H27" s="65"/>
      <c r="I27" s="48" t="str">
        <f t="shared" si="1"/>
        <v>0.00</v>
      </c>
      <c r="J27" s="65"/>
      <c r="K27" s="65"/>
      <c r="L27" s="48">
        <f t="shared" si="2"/>
        <v>0</v>
      </c>
      <c r="M27" s="6">
        <f t="shared" si="3"/>
      </c>
      <c r="N27" s="6">
        <f t="shared" si="4"/>
      </c>
      <c r="O27" s="69"/>
      <c r="P27" s="140">
        <f>IF(B27="dom","dom","")</f>
      </c>
      <c r="Q27" s="144">
        <f>IF(B27="sab","sab","")</f>
      </c>
      <c r="R27" s="146"/>
      <c r="S27" s="149"/>
      <c r="T27" s="152"/>
      <c r="U27" s="73"/>
      <c r="V27" s="73"/>
      <c r="W27" s="73"/>
      <c r="X27" s="73"/>
      <c r="Y27" s="73"/>
      <c r="Z27" s="73"/>
      <c r="AA27" s="73"/>
    </row>
    <row r="28" spans="1:27" ht="13.5" customHeight="1">
      <c r="A28" s="14">
        <v>22</v>
      </c>
      <c r="B28" s="16" t="str">
        <f>IF($N$2=2006,C!P58,IF($N$2=2007,C!Q58,IF($N$2=2008,C!R58,IF($N$2=2009,C!S58,IF($N$2=2010,C!T58,"")))))</f>
        <v>sab</v>
      </c>
      <c r="C28" s="306">
        <f>IF(B28="lun",MENU!$N$26,IF(B28="mar",MENU!$O$26,IF(B28="mer",MENU!$P$26,IF(B28="gio",MENU!$Q$26,IF(B28="ven",MENU!$R$26,IF(B28="sab",MENU!$S$26,IF(B28="dom",MENU!$T$26)))))))</f>
        <v>0.25</v>
      </c>
      <c r="D28" s="65"/>
      <c r="E28" s="65"/>
      <c r="F28" s="48" t="str">
        <f t="shared" si="0"/>
        <v>0.00</v>
      </c>
      <c r="G28" s="65"/>
      <c r="H28" s="65"/>
      <c r="I28" s="48" t="str">
        <f t="shared" si="1"/>
        <v>0.00</v>
      </c>
      <c r="J28" s="65"/>
      <c r="K28" s="65"/>
      <c r="L28" s="48">
        <f t="shared" si="2"/>
        <v>0</v>
      </c>
      <c r="M28" s="6">
        <f t="shared" si="3"/>
      </c>
      <c r="N28" s="6">
        <f t="shared" si="4"/>
      </c>
      <c r="O28" s="69"/>
      <c r="P28" s="140" t="str">
        <f>IF(B28="sab","sab","")</f>
        <v>sab</v>
      </c>
      <c r="Q28" s="144">
        <f>IF(B28="dom","dom","")</f>
      </c>
      <c r="R28" s="146"/>
      <c r="S28" s="149"/>
      <c r="T28" s="152"/>
      <c r="U28" s="73"/>
      <c r="V28" s="73"/>
      <c r="W28" s="73"/>
      <c r="X28" s="73"/>
      <c r="Y28" s="73"/>
      <c r="Z28" s="73"/>
      <c r="AA28" s="73"/>
    </row>
    <row r="29" spans="1:27" ht="13.5" customHeight="1">
      <c r="A29" s="14">
        <v>23</v>
      </c>
      <c r="B29" s="16" t="str">
        <f>IF($N$2=2006,C!P59,IF($N$2=2007,C!Q59,IF($N$2=2008,C!R59,IF($N$2=2009,C!S59,IF($N$2=2010,C!T59,"")))))</f>
        <v>dom</v>
      </c>
      <c r="C29" s="306">
        <f>IF(B29="lun",MENU!$N$26,IF(B29="mar",MENU!$O$26,IF(B29="mer",MENU!$P$26,IF(B29="gio",MENU!$Q$26,IF(B29="ven",MENU!$R$26,IF(B29="sab",MENU!$S$26,IF(B29="dom",MENU!$T$26)))))))</f>
        <v>0</v>
      </c>
      <c r="D29" s="65"/>
      <c r="E29" s="65"/>
      <c r="F29" s="48" t="str">
        <f t="shared" si="0"/>
        <v>0.00</v>
      </c>
      <c r="G29" s="65"/>
      <c r="H29" s="65"/>
      <c r="I29" s="48" t="str">
        <f t="shared" si="1"/>
        <v>0.00</v>
      </c>
      <c r="J29" s="65"/>
      <c r="K29" s="65"/>
      <c r="L29" s="48">
        <f t="shared" si="2"/>
        <v>0</v>
      </c>
      <c r="M29" s="6">
        <f t="shared" si="3"/>
      </c>
      <c r="N29" s="6">
        <f t="shared" si="4"/>
      </c>
      <c r="O29" s="69"/>
      <c r="P29" s="140" t="str">
        <f>IF(B29="dom","dom","")</f>
        <v>dom</v>
      </c>
      <c r="Q29" s="144"/>
      <c r="R29" s="146"/>
      <c r="S29" s="149"/>
      <c r="T29" s="152"/>
      <c r="U29" s="73"/>
      <c r="V29" s="73"/>
      <c r="W29" s="73"/>
      <c r="X29" s="73"/>
      <c r="Y29" s="73"/>
      <c r="Z29" s="73"/>
      <c r="AA29" s="73"/>
    </row>
    <row r="30" spans="1:27" ht="13.5" customHeight="1">
      <c r="A30" s="14">
        <v>24</v>
      </c>
      <c r="B30" s="16" t="str">
        <f>IF($N$2=2006,C!P60,IF($N$2=2007,C!Q60,IF($N$2=2008,C!R60,IF($N$2=2009,C!S60,IF($N$2=2010,C!T60,"")))))</f>
        <v>lun</v>
      </c>
      <c r="C30" s="306">
        <f>IF(B30="lun",MENU!$N$26,IF(B30="mar",MENU!$O$26,IF(B30="mer",MENU!$P$26,IF(B30="gio",MENU!$Q$26,IF(B30="ven",MENU!$R$26,IF(B30="sab",MENU!$S$26,IF(B30="dom",MENU!$T$26)))))))</f>
        <v>0.25</v>
      </c>
      <c r="D30" s="65"/>
      <c r="E30" s="65"/>
      <c r="F30" s="48" t="str">
        <f t="shared" si="0"/>
        <v>0.00</v>
      </c>
      <c r="G30" s="65"/>
      <c r="H30" s="65"/>
      <c r="I30" s="48" t="str">
        <f t="shared" si="1"/>
        <v>0.00</v>
      </c>
      <c r="J30" s="65"/>
      <c r="K30" s="65"/>
      <c r="L30" s="48">
        <f t="shared" si="2"/>
        <v>0</v>
      </c>
      <c r="M30" s="6">
        <f t="shared" si="3"/>
      </c>
      <c r="N30" s="6">
        <f t="shared" si="4"/>
      </c>
      <c r="O30" s="69"/>
      <c r="P30" s="140">
        <f>IF(B30="dom","dom","")</f>
      </c>
      <c r="Q30" s="144"/>
      <c r="R30" s="146"/>
      <c r="S30" s="149"/>
      <c r="T30" s="141">
        <f>IF(B30="sab","sab","")</f>
      </c>
      <c r="U30" s="73"/>
      <c r="V30" s="73"/>
      <c r="W30" s="73"/>
      <c r="X30" s="73"/>
      <c r="Y30" s="73"/>
      <c r="Z30" s="73"/>
      <c r="AA30" s="73"/>
    </row>
    <row r="31" spans="1:27" ht="13.5" customHeight="1">
      <c r="A31" s="14">
        <v>25</v>
      </c>
      <c r="B31" s="16" t="str">
        <f>IF($N$2=2006,C!P61,IF($N$2=2007,C!Q61,IF($N$2=2008,C!R61,IF($N$2=2009,C!S61,IF($N$2=2010,C!T61,"")))))</f>
        <v>mar</v>
      </c>
      <c r="C31" s="306">
        <f>IF(B31="lun",MENU!$N$26,IF(B31="mar",MENU!$O$26,IF(B31="mer",MENU!$P$26,IF(B31="gio",MENU!$Q$26,IF(B31="ven",MENU!$R$26,IF(B31="sab",MENU!$S$26,IF(B31="dom",MENU!$T$26)))))))</f>
        <v>0.25</v>
      </c>
      <c r="D31" s="65"/>
      <c r="E31" s="65"/>
      <c r="F31" s="48" t="str">
        <f t="shared" si="0"/>
        <v>0.00</v>
      </c>
      <c r="G31" s="65"/>
      <c r="H31" s="65"/>
      <c r="I31" s="48" t="str">
        <f t="shared" si="1"/>
        <v>0.00</v>
      </c>
      <c r="J31" s="65"/>
      <c r="K31" s="65"/>
      <c r="L31" s="48">
        <f t="shared" si="2"/>
        <v>0</v>
      </c>
      <c r="M31" s="6">
        <f t="shared" si="3"/>
      </c>
      <c r="N31" s="6">
        <f t="shared" si="4"/>
      </c>
      <c r="O31" s="69"/>
      <c r="P31" s="140"/>
      <c r="Q31" s="144"/>
      <c r="R31" s="146"/>
      <c r="S31" s="142">
        <f>IF(B31="sab","sab","")</f>
      </c>
      <c r="T31" s="141">
        <f>IF(B31="dom","dom","")</f>
      </c>
      <c r="U31" s="73"/>
      <c r="V31" s="73"/>
      <c r="W31" s="73"/>
      <c r="X31" s="73"/>
      <c r="Y31" s="73"/>
      <c r="Z31" s="73"/>
      <c r="AA31" s="73"/>
    </row>
    <row r="32" spans="1:27" ht="13.5" customHeight="1">
      <c r="A32" s="14">
        <v>26</v>
      </c>
      <c r="B32" s="16" t="str">
        <f>IF($N$2=2006,C!P62,IF($N$2=2007,C!Q62,IF($N$2=2008,C!R62,IF($N$2=2009,C!S62,IF($N$2=2010,C!T62,"")))))</f>
        <v>mer</v>
      </c>
      <c r="C32" s="306">
        <f>IF(B32="lun",MENU!$N$26,IF(B32="mar",MENU!$O$26,IF(B32="mer",MENU!$P$26,IF(B32="gio",MENU!$Q$26,IF(B32="ven",MENU!$R$26,IF(B32="sab",MENU!$S$26,IF(B32="dom",MENU!$T$26)))))))</f>
        <v>0.25</v>
      </c>
      <c r="D32" s="65"/>
      <c r="E32" s="65"/>
      <c r="F32" s="48" t="str">
        <f t="shared" si="0"/>
        <v>0.00</v>
      </c>
      <c r="G32" s="65"/>
      <c r="H32" s="65"/>
      <c r="I32" s="48" t="str">
        <f t="shared" si="1"/>
        <v>0.00</v>
      </c>
      <c r="J32" s="65"/>
      <c r="K32" s="65"/>
      <c r="L32" s="48">
        <f t="shared" si="2"/>
        <v>0</v>
      </c>
      <c r="M32" s="6">
        <f t="shared" si="3"/>
      </c>
      <c r="N32" s="6">
        <f t="shared" si="4"/>
      </c>
      <c r="O32" s="69"/>
      <c r="P32" s="140"/>
      <c r="Q32" s="144"/>
      <c r="R32" s="143">
        <f>IF(B32="sab","sab","")</f>
      </c>
      <c r="S32" s="142">
        <f>IF(B32="dom","dom","")</f>
      </c>
      <c r="T32" s="152"/>
      <c r="U32" s="73"/>
      <c r="V32" s="73"/>
      <c r="W32" s="73"/>
      <c r="X32" s="73"/>
      <c r="Y32" s="73"/>
      <c r="Z32" s="73"/>
      <c r="AA32" s="73"/>
    </row>
    <row r="33" spans="1:27" ht="13.5" customHeight="1">
      <c r="A33" s="14">
        <v>27</v>
      </c>
      <c r="B33" s="16" t="str">
        <f>IF($N$2=2006,C!P63,IF($N$2=2007,C!Q63,IF($N$2=2008,C!R63,IF($N$2=2009,C!S63,IF($N$2=2010,C!T63,"")))))</f>
        <v>gio</v>
      </c>
      <c r="C33" s="306">
        <f>IF(B33="lun",MENU!$N$26,IF(B33="mar",MENU!$O$26,IF(B33="mer",MENU!$P$26,IF(B33="gio",MENU!$Q$26,IF(B33="ven",MENU!$R$26,IF(B33="sab",MENU!$S$26,IF(B33="dom",MENU!$T$26)))))))</f>
        <v>0.25</v>
      </c>
      <c r="D33" s="65"/>
      <c r="E33" s="65"/>
      <c r="F33" s="48" t="str">
        <f t="shared" si="0"/>
        <v>0.00</v>
      </c>
      <c r="G33" s="65"/>
      <c r="H33" s="65"/>
      <c r="I33" s="48" t="str">
        <f t="shared" si="1"/>
        <v>0.00</v>
      </c>
      <c r="J33" s="65"/>
      <c r="K33" s="65"/>
      <c r="L33" s="48">
        <f t="shared" si="2"/>
        <v>0</v>
      </c>
      <c r="M33" s="6">
        <f t="shared" si="3"/>
      </c>
      <c r="N33" s="6">
        <f t="shared" si="4"/>
      </c>
      <c r="O33" s="69"/>
      <c r="P33" s="140"/>
      <c r="Q33" s="144"/>
      <c r="R33" s="143">
        <f>IF(B33="dom","dom","")</f>
      </c>
      <c r="S33" s="149"/>
      <c r="T33" s="152"/>
      <c r="U33" s="73"/>
      <c r="V33" s="73"/>
      <c r="W33" s="73"/>
      <c r="X33" s="73"/>
      <c r="Y33" s="73"/>
      <c r="Z33" s="73"/>
      <c r="AA33" s="73"/>
    </row>
    <row r="34" spans="1:27" ht="13.5" customHeight="1">
      <c r="A34" s="14">
        <v>28</v>
      </c>
      <c r="B34" s="16" t="str">
        <f>IF($N$2=2006,C!P64,IF($N$2=2007,C!Q64,IF($N$2=2008,C!R64,IF($N$2=2009,C!S64,IF($N$2=2010,C!T64,"")))))</f>
        <v>ven</v>
      </c>
      <c r="C34" s="306">
        <f>IF(B34="lun",MENU!$N$26,IF(B34="mar",MENU!$O$26,IF(B34="mer",MENU!$P$26,IF(B34="gio",MENU!$Q$26,IF(B34="ven",MENU!$R$26,IF(B34="sab",MENU!$S$26,IF(B34="dom",MENU!$T$26)))))))</f>
        <v>0.25</v>
      </c>
      <c r="D34" s="65"/>
      <c r="E34" s="65"/>
      <c r="F34" s="48" t="str">
        <f t="shared" si="0"/>
        <v>0.00</v>
      </c>
      <c r="G34" s="65"/>
      <c r="H34" s="65"/>
      <c r="I34" s="48" t="str">
        <f t="shared" si="1"/>
        <v>0.00</v>
      </c>
      <c r="J34" s="65"/>
      <c r="K34" s="65"/>
      <c r="L34" s="48">
        <f t="shared" si="2"/>
        <v>0</v>
      </c>
      <c r="M34" s="6">
        <f t="shared" si="3"/>
      </c>
      <c r="N34" s="6">
        <f t="shared" si="4"/>
      </c>
      <c r="O34" s="69"/>
      <c r="P34" s="140">
        <f>IF(B34="dom","dom","")</f>
      </c>
      <c r="Q34" s="144">
        <f>IF(B34="sab","sab","")</f>
      </c>
      <c r="R34" s="146"/>
      <c r="S34" s="149"/>
      <c r="T34" s="152"/>
      <c r="U34" s="73"/>
      <c r="V34" s="73"/>
      <c r="W34" s="73"/>
      <c r="X34" s="73"/>
      <c r="Y34" s="73"/>
      <c r="Z34" s="73"/>
      <c r="AA34" s="73"/>
    </row>
    <row r="35" spans="1:27" ht="13.5" customHeight="1">
      <c r="A35" s="14">
        <v>29</v>
      </c>
      <c r="B35" s="16" t="str">
        <f>IF($N$2=2006,C!P65,IF($N$2=2007,C!Q65,IF($N$2=2008,C!R65,IF($N$2=2009,C!S65,IF($N$2=2010,C!T65,"")))))</f>
        <v>sab</v>
      </c>
      <c r="C35" s="306">
        <f>IF(B35="lun",MENU!$N$26,IF(B35="mar",MENU!$O$26,IF(B35="mer",MENU!$P$26,IF(B35="gio",MENU!$Q$26,IF(B35="ven",MENU!$R$26,IF(B35="sab",MENU!$S$26,IF(B35="dom",MENU!$T$26)))))))</f>
        <v>0.25</v>
      </c>
      <c r="D35" s="65"/>
      <c r="E35" s="65"/>
      <c r="F35" s="48" t="str">
        <f t="shared" si="0"/>
        <v>0.00</v>
      </c>
      <c r="G35" s="65"/>
      <c r="H35" s="65"/>
      <c r="I35" s="48" t="str">
        <f t="shared" si="1"/>
        <v>0.00</v>
      </c>
      <c r="J35" s="65"/>
      <c r="K35" s="65"/>
      <c r="L35" s="48">
        <f t="shared" si="2"/>
        <v>0</v>
      </c>
      <c r="M35" s="6">
        <f t="shared" si="3"/>
      </c>
      <c r="N35" s="6">
        <f t="shared" si="4"/>
      </c>
      <c r="O35" s="69"/>
      <c r="P35" s="140" t="str">
        <f>IF(B35="sab","sab","")</f>
        <v>sab</v>
      </c>
      <c r="Q35" s="144">
        <f>IF(B35="dom","dom","")</f>
      </c>
      <c r="R35" s="146"/>
      <c r="S35" s="149"/>
      <c r="T35" s="152"/>
      <c r="U35" s="73"/>
      <c r="V35" s="73"/>
      <c r="W35" s="73"/>
      <c r="X35" s="73"/>
      <c r="Y35" s="73"/>
      <c r="Z35" s="73"/>
      <c r="AA35" s="73"/>
    </row>
    <row r="36" spans="1:27" ht="13.5" customHeight="1">
      <c r="A36" s="14">
        <v>30</v>
      </c>
      <c r="B36" s="16" t="str">
        <f>IF($N$2=2006,C!P66,IF($N$2=2007,C!Q66,IF($N$2=2008,C!R66,IF($N$2=2009,C!S66,IF($N$2=2010,C!T66,"")))))</f>
        <v>dom</v>
      </c>
      <c r="C36" s="306">
        <f>IF(B36="lun",MENU!$N$26,IF(B36="mar",MENU!$O$26,IF(B36="mer",MENU!$P$26,IF(B36="gio",MENU!$Q$26,IF(B36="ven",MENU!$R$26,IF(B36="sab",MENU!$S$26,IF(B36="dom",MENU!$T$26)))))))</f>
        <v>0</v>
      </c>
      <c r="D36" s="65"/>
      <c r="E36" s="65"/>
      <c r="F36" s="48" t="str">
        <f t="shared" si="0"/>
        <v>0.00</v>
      </c>
      <c r="G36" s="65"/>
      <c r="H36" s="65"/>
      <c r="I36" s="48" t="str">
        <f t="shared" si="1"/>
        <v>0.00</v>
      </c>
      <c r="J36" s="65"/>
      <c r="K36" s="65"/>
      <c r="L36" s="48">
        <f t="shared" si="2"/>
        <v>0</v>
      </c>
      <c r="M36" s="6">
        <f t="shared" si="3"/>
      </c>
      <c r="N36" s="6">
        <f t="shared" si="4"/>
      </c>
      <c r="O36" s="69"/>
      <c r="P36" s="140" t="str">
        <f>IF(B36="dom","dom","")</f>
        <v>dom</v>
      </c>
      <c r="Q36" s="144"/>
      <c r="R36" s="146"/>
      <c r="S36" s="149"/>
      <c r="T36" s="152"/>
      <c r="U36" s="73"/>
      <c r="V36" s="73"/>
      <c r="W36" s="73"/>
      <c r="X36" s="73"/>
      <c r="Y36" s="73"/>
      <c r="Z36" s="73"/>
      <c r="AA36" s="73"/>
    </row>
    <row r="37" spans="1:27" ht="13.5" customHeight="1" thickBot="1">
      <c r="A37" s="14">
        <v>31</v>
      </c>
      <c r="B37" s="16" t="str">
        <f>IF($N$2=2006,C!P67,IF($N$2=2007,C!Q67,IF($N$2=2008,C!R67,IF($N$2=2009,C!S67,IF($N$2=2010,C!T67,"")))))</f>
        <v>lun</v>
      </c>
      <c r="C37" s="307">
        <f>IF(B37="lun",MENU!$N$26,IF(B37="mar",MENU!$O$26,IF(B37="mer",MENU!$P$26,IF(B37="gio",MENU!$Q$26,IF(B37="ven",MENU!$R$26,IF(B37="sab",MENU!$S$26,IF(B37="dom",MENU!$T$26)))))))</f>
        <v>0.25</v>
      </c>
      <c r="D37" s="65"/>
      <c r="E37" s="65"/>
      <c r="F37" s="48" t="str">
        <f t="shared" si="0"/>
        <v>0.00</v>
      </c>
      <c r="G37" s="65"/>
      <c r="H37" s="65"/>
      <c r="I37" s="48" t="str">
        <f t="shared" si="1"/>
        <v>0.00</v>
      </c>
      <c r="J37" s="65"/>
      <c r="K37" s="65"/>
      <c r="L37" s="48">
        <f t="shared" si="2"/>
        <v>0</v>
      </c>
      <c r="M37" s="6">
        <f t="shared" si="3"/>
      </c>
      <c r="N37" s="6">
        <f t="shared" si="4"/>
      </c>
      <c r="O37" s="69"/>
      <c r="P37" s="140">
        <f>IF(B37="dom","dom","")</f>
      </c>
      <c r="Q37" s="144"/>
      <c r="R37" s="146"/>
      <c r="S37" s="149"/>
      <c r="T37" s="141">
        <f>IF(B37="sab","sab","")</f>
      </c>
      <c r="U37" s="73"/>
      <c r="V37" s="73"/>
      <c r="W37" s="73"/>
      <c r="X37" s="73"/>
      <c r="Y37" s="73"/>
      <c r="Z37" s="73"/>
      <c r="AA37" s="73"/>
    </row>
    <row r="38" spans="1:27" ht="13.5" customHeight="1" thickBot="1">
      <c r="A38" s="430" t="s">
        <v>8</v>
      </c>
      <c r="B38" s="431"/>
      <c r="C38" s="9">
        <f>SUM(C7:C37)</f>
        <v>6.5</v>
      </c>
      <c r="D38" s="10"/>
      <c r="E38" s="10"/>
      <c r="F38" s="9">
        <f>SUM(F7:F37)</f>
        <v>0</v>
      </c>
      <c r="G38" s="10"/>
      <c r="H38" s="10"/>
      <c r="I38" s="9">
        <f aca="true" t="shared" si="5" ref="I38:N38">SUM(I7:I37)</f>
        <v>0</v>
      </c>
      <c r="J38" s="11">
        <f t="shared" si="5"/>
        <v>0</v>
      </c>
      <c r="K38" s="9">
        <f t="shared" si="5"/>
        <v>0</v>
      </c>
      <c r="L38" s="12">
        <f t="shared" si="5"/>
        <v>0</v>
      </c>
      <c r="M38" s="9">
        <f t="shared" si="5"/>
        <v>0</v>
      </c>
      <c r="N38" s="13">
        <f t="shared" si="5"/>
        <v>0</v>
      </c>
      <c r="O38" s="411" t="str">
        <f>IF(M39=0,"SEI ALLA PARI",IF(M39&lt;0,"ATTENZIONE SEI  A DEBITO","FINALMENTE SEI A CREDITO"))</f>
        <v>SEI ALLA PARI</v>
      </c>
      <c r="P38" s="140"/>
      <c r="Q38" s="144"/>
      <c r="R38" s="146"/>
      <c r="S38" s="149"/>
      <c r="T38" s="152"/>
      <c r="U38" s="73"/>
      <c r="V38" s="73"/>
      <c r="W38" s="73"/>
      <c r="X38" s="73"/>
      <c r="Y38" s="73"/>
      <c r="Z38" s="73"/>
      <c r="AA38" s="73"/>
    </row>
    <row r="39" spans="1:27" ht="13.5" customHeight="1" thickBot="1">
      <c r="A39" s="413" t="s">
        <v>11</v>
      </c>
      <c r="B39" s="414"/>
      <c r="C39" s="414"/>
      <c r="D39" s="414"/>
      <c r="E39" s="414"/>
      <c r="F39" s="414"/>
      <c r="G39" s="414"/>
      <c r="H39" s="414"/>
      <c r="I39" s="414"/>
      <c r="J39" s="414"/>
      <c r="K39" s="414"/>
      <c r="L39" s="415"/>
      <c r="M39" s="422">
        <f>M38-N38</f>
        <v>0</v>
      </c>
      <c r="N39" s="423"/>
      <c r="O39" s="412"/>
      <c r="P39" s="140"/>
      <c r="Q39" s="144"/>
      <c r="R39" s="146"/>
      <c r="S39" s="149"/>
      <c r="T39" s="152"/>
      <c r="U39" s="73"/>
      <c r="V39" s="73"/>
      <c r="W39" s="73"/>
      <c r="X39" s="73"/>
      <c r="Y39" s="73"/>
      <c r="Z39" s="73"/>
      <c r="AA39" s="73"/>
    </row>
    <row r="40" spans="1:27" ht="1.5" customHeight="1">
      <c r="A40" s="36"/>
      <c r="B40" s="36"/>
      <c r="C40" s="284"/>
      <c r="D40" s="36"/>
      <c r="E40" s="36"/>
      <c r="F40" s="36"/>
      <c r="G40" s="36"/>
      <c r="H40" s="36"/>
      <c r="I40" s="36"/>
      <c r="J40" s="36"/>
      <c r="K40" s="36"/>
      <c r="L40" s="36"/>
      <c r="M40" s="36"/>
      <c r="N40" s="36"/>
      <c r="O40" s="134"/>
      <c r="P40" s="160"/>
      <c r="Q40" s="172"/>
      <c r="R40" s="175"/>
      <c r="S40" s="174"/>
      <c r="T40" s="177"/>
      <c r="U40" s="73"/>
      <c r="V40" s="73"/>
      <c r="W40" s="73"/>
      <c r="X40" s="73"/>
      <c r="Y40" s="73"/>
      <c r="Z40" s="73"/>
      <c r="AA40" s="73"/>
    </row>
    <row r="41" spans="1:27" ht="12.75">
      <c r="A41" s="36"/>
      <c r="B41" s="36"/>
      <c r="C41" s="284"/>
      <c r="D41" s="36"/>
      <c r="E41" s="36"/>
      <c r="F41" s="36"/>
      <c r="G41" s="36"/>
      <c r="H41" s="36"/>
      <c r="I41" s="36"/>
      <c r="J41" s="36"/>
      <c r="K41" s="36"/>
      <c r="L41" s="36"/>
      <c r="M41" s="36"/>
      <c r="N41" s="36"/>
      <c r="O41" s="134"/>
      <c r="P41" s="138"/>
      <c r="Q41" s="137"/>
      <c r="R41" s="147"/>
      <c r="S41" s="150"/>
      <c r="T41" s="153"/>
      <c r="U41" s="73"/>
      <c r="V41" s="73"/>
      <c r="W41" s="73"/>
      <c r="X41" s="73"/>
      <c r="Y41" s="73"/>
      <c r="Z41" s="73"/>
      <c r="AA41" s="73"/>
    </row>
    <row r="42" spans="1:27" ht="12.75">
      <c r="A42" s="36"/>
      <c r="B42" s="36"/>
      <c r="C42" s="284"/>
      <c r="D42" s="36"/>
      <c r="E42" s="36"/>
      <c r="F42" s="36"/>
      <c r="G42" s="36"/>
      <c r="H42" s="36"/>
      <c r="I42" s="36"/>
      <c r="J42" s="36"/>
      <c r="K42" s="36"/>
      <c r="L42" s="36"/>
      <c r="M42" s="36"/>
      <c r="N42" s="36"/>
      <c r="O42" s="134"/>
      <c r="P42" s="138"/>
      <c r="Q42" s="137"/>
      <c r="R42" s="147"/>
      <c r="S42" s="150"/>
      <c r="T42" s="153"/>
      <c r="U42" s="73"/>
      <c r="V42" s="73"/>
      <c r="W42" s="73"/>
      <c r="X42" s="73"/>
      <c r="Y42" s="73"/>
      <c r="Z42" s="73"/>
      <c r="AA42" s="73"/>
    </row>
    <row r="43" spans="1:27" ht="12.75">
      <c r="A43" s="36"/>
      <c r="B43" s="36"/>
      <c r="C43" s="284"/>
      <c r="D43" s="36"/>
      <c r="E43" s="36"/>
      <c r="F43" s="36"/>
      <c r="G43" s="36"/>
      <c r="H43" s="36"/>
      <c r="I43" s="36"/>
      <c r="J43" s="36"/>
      <c r="K43" s="36"/>
      <c r="L43" s="36"/>
      <c r="M43" s="36"/>
      <c r="N43" s="36"/>
      <c r="O43" s="134"/>
      <c r="P43" s="138"/>
      <c r="Q43" s="137"/>
      <c r="R43" s="147"/>
      <c r="S43" s="150"/>
      <c r="T43" s="153"/>
      <c r="U43" s="73"/>
      <c r="V43" s="73"/>
      <c r="W43" s="73"/>
      <c r="X43" s="73"/>
      <c r="Y43" s="73"/>
      <c r="Z43" s="73"/>
      <c r="AA43" s="73"/>
    </row>
    <row r="44" spans="1:27" ht="12.75">
      <c r="A44" s="36"/>
      <c r="B44" s="36"/>
      <c r="C44" s="284"/>
      <c r="D44" s="36"/>
      <c r="E44" s="36"/>
      <c r="F44" s="36"/>
      <c r="G44" s="36"/>
      <c r="H44" s="36"/>
      <c r="I44" s="36"/>
      <c r="J44" s="36"/>
      <c r="K44" s="36"/>
      <c r="L44" s="36"/>
      <c r="M44" s="36"/>
      <c r="N44" s="36"/>
      <c r="O44" s="134"/>
      <c r="P44" s="138"/>
      <c r="Q44" s="137"/>
      <c r="R44" s="147"/>
      <c r="S44" s="150"/>
      <c r="T44" s="153"/>
      <c r="U44" s="73"/>
      <c r="V44" s="73"/>
      <c r="W44" s="73"/>
      <c r="X44" s="73"/>
      <c r="Y44" s="73"/>
      <c r="Z44" s="73"/>
      <c r="AA44" s="73"/>
    </row>
    <row r="45" spans="1:27" ht="12.75">
      <c r="A45" s="36"/>
      <c r="B45" s="36"/>
      <c r="C45" s="284"/>
      <c r="D45" s="36"/>
      <c r="E45" s="36"/>
      <c r="F45" s="36"/>
      <c r="G45" s="36"/>
      <c r="H45" s="36"/>
      <c r="I45" s="36"/>
      <c r="J45" s="36"/>
      <c r="K45" s="36"/>
      <c r="L45" s="36"/>
      <c r="M45" s="36"/>
      <c r="N45" s="36"/>
      <c r="O45" s="134"/>
      <c r="P45" s="138"/>
      <c r="Q45" s="137"/>
      <c r="R45" s="147"/>
      <c r="S45" s="150"/>
      <c r="T45" s="153"/>
      <c r="U45" s="73"/>
      <c r="V45" s="73"/>
      <c r="W45" s="73"/>
      <c r="X45" s="73"/>
      <c r="Y45" s="73"/>
      <c r="Z45" s="73"/>
      <c r="AA45" s="73"/>
    </row>
    <row r="46" spans="1:27" ht="12.75">
      <c r="A46" s="36"/>
      <c r="B46" s="36"/>
      <c r="C46" s="284"/>
      <c r="D46" s="36"/>
      <c r="E46" s="36"/>
      <c r="F46" s="36"/>
      <c r="G46" s="36"/>
      <c r="H46" s="36"/>
      <c r="I46" s="36"/>
      <c r="J46" s="36"/>
      <c r="K46" s="36"/>
      <c r="L46" s="36"/>
      <c r="M46" s="36"/>
      <c r="N46" s="36"/>
      <c r="O46" s="134"/>
      <c r="P46" s="138"/>
      <c r="Q46" s="137"/>
      <c r="R46" s="147"/>
      <c r="S46" s="150"/>
      <c r="T46" s="153"/>
      <c r="U46" s="73"/>
      <c r="V46" s="73"/>
      <c r="W46" s="73"/>
      <c r="X46" s="73"/>
      <c r="Y46" s="73"/>
      <c r="Z46" s="73"/>
      <c r="AA46" s="73"/>
    </row>
    <row r="47" spans="1:27" ht="12.75">
      <c r="A47" s="36"/>
      <c r="B47" s="36"/>
      <c r="C47" s="284"/>
      <c r="D47" s="36"/>
      <c r="E47" s="36"/>
      <c r="F47" s="36"/>
      <c r="G47" s="36"/>
      <c r="H47" s="36"/>
      <c r="I47" s="36"/>
      <c r="J47" s="36"/>
      <c r="K47" s="36"/>
      <c r="L47" s="36"/>
      <c r="M47" s="36"/>
      <c r="N47" s="36"/>
      <c r="O47" s="134"/>
      <c r="P47" s="138"/>
      <c r="Q47" s="137"/>
      <c r="R47" s="147"/>
      <c r="S47" s="150"/>
      <c r="T47" s="153"/>
      <c r="U47" s="73"/>
      <c r="V47" s="73"/>
      <c r="W47" s="73"/>
      <c r="X47" s="73"/>
      <c r="Y47" s="73"/>
      <c r="Z47" s="73"/>
      <c r="AA47" s="73"/>
    </row>
    <row r="48" spans="1:27" ht="12.75">
      <c r="A48" s="36"/>
      <c r="B48" s="36"/>
      <c r="C48" s="284"/>
      <c r="D48" s="36"/>
      <c r="E48" s="36"/>
      <c r="F48" s="36"/>
      <c r="G48" s="36"/>
      <c r="H48" s="36"/>
      <c r="I48" s="36"/>
      <c r="J48" s="36"/>
      <c r="K48" s="36"/>
      <c r="L48" s="36"/>
      <c r="M48" s="36"/>
      <c r="N48" s="36"/>
      <c r="O48" s="134"/>
      <c r="P48" s="138"/>
      <c r="Q48" s="137"/>
      <c r="R48" s="147"/>
      <c r="S48" s="150"/>
      <c r="T48" s="153"/>
      <c r="U48" s="73"/>
      <c r="V48" s="73"/>
      <c r="W48" s="73"/>
      <c r="X48" s="73"/>
      <c r="Y48" s="73"/>
      <c r="Z48" s="73"/>
      <c r="AA48" s="73"/>
    </row>
    <row r="49" spans="1:27" ht="12.75">
      <c r="A49" s="36"/>
      <c r="B49" s="36"/>
      <c r="C49" s="284"/>
      <c r="D49" s="36"/>
      <c r="E49" s="36"/>
      <c r="F49" s="36"/>
      <c r="G49" s="36"/>
      <c r="H49" s="36"/>
      <c r="I49" s="36"/>
      <c r="J49" s="36"/>
      <c r="K49" s="36"/>
      <c r="L49" s="36"/>
      <c r="M49" s="36"/>
      <c r="N49" s="36"/>
      <c r="O49" s="134"/>
      <c r="P49" s="138"/>
      <c r="Q49" s="137"/>
      <c r="R49" s="147"/>
      <c r="S49" s="150"/>
      <c r="T49" s="153"/>
      <c r="U49" s="73"/>
      <c r="V49" s="73"/>
      <c r="W49" s="73"/>
      <c r="X49" s="73"/>
      <c r="Y49" s="73"/>
      <c r="Z49" s="73"/>
      <c r="AA49" s="73"/>
    </row>
    <row r="50" spans="1:27" ht="12.75">
      <c r="A50" s="36"/>
      <c r="B50" s="36"/>
      <c r="C50" s="284"/>
      <c r="D50" s="36"/>
      <c r="E50" s="36"/>
      <c r="F50" s="36"/>
      <c r="G50" s="36"/>
      <c r="H50" s="36"/>
      <c r="I50" s="36"/>
      <c r="J50" s="36"/>
      <c r="K50" s="36"/>
      <c r="L50" s="36"/>
      <c r="M50" s="36"/>
      <c r="N50" s="36"/>
      <c r="O50" s="134"/>
      <c r="P50" s="138"/>
      <c r="Q50" s="137"/>
      <c r="R50" s="147"/>
      <c r="S50" s="150"/>
      <c r="T50" s="153"/>
      <c r="U50" s="73"/>
      <c r="V50" s="73"/>
      <c r="W50" s="73"/>
      <c r="X50" s="73"/>
      <c r="Y50" s="73"/>
      <c r="Z50" s="73"/>
      <c r="AA50" s="73"/>
    </row>
    <row r="51" spans="1:27" ht="12.75">
      <c r="A51" s="36"/>
      <c r="B51" s="36"/>
      <c r="C51" s="284"/>
      <c r="D51" s="36"/>
      <c r="E51" s="36"/>
      <c r="F51" s="36"/>
      <c r="G51" s="36"/>
      <c r="H51" s="36"/>
      <c r="I51" s="36"/>
      <c r="J51" s="36"/>
      <c r="K51" s="36"/>
      <c r="L51" s="36"/>
      <c r="M51" s="36"/>
      <c r="N51" s="36"/>
      <c r="O51" s="134"/>
      <c r="P51" s="138"/>
      <c r="Q51" s="137"/>
      <c r="R51" s="147"/>
      <c r="S51" s="150"/>
      <c r="T51" s="153"/>
      <c r="U51" s="73"/>
      <c r="V51" s="73"/>
      <c r="W51" s="73"/>
      <c r="X51" s="73"/>
      <c r="Y51" s="73"/>
      <c r="Z51" s="73"/>
      <c r="AA51" s="73"/>
    </row>
    <row r="52" spans="1:27" ht="12.75">
      <c r="A52" s="36"/>
      <c r="B52" s="36"/>
      <c r="C52" s="284"/>
      <c r="D52" s="36"/>
      <c r="E52" s="36"/>
      <c r="F52" s="36"/>
      <c r="G52" s="36"/>
      <c r="H52" s="36"/>
      <c r="I52" s="36"/>
      <c r="J52" s="36"/>
      <c r="K52" s="36"/>
      <c r="L52" s="36"/>
      <c r="M52" s="36"/>
      <c r="N52" s="36"/>
      <c r="O52" s="134"/>
      <c r="P52" s="138"/>
      <c r="Q52" s="137"/>
      <c r="R52" s="147"/>
      <c r="S52" s="150"/>
      <c r="T52" s="153"/>
      <c r="U52" s="73"/>
      <c r="V52" s="73"/>
      <c r="W52" s="73"/>
      <c r="X52" s="73"/>
      <c r="Y52" s="73"/>
      <c r="Z52" s="73"/>
      <c r="AA52" s="73"/>
    </row>
    <row r="53" spans="1:27" ht="12.75">
      <c r="A53" s="36"/>
      <c r="B53" s="36"/>
      <c r="C53" s="284"/>
      <c r="D53" s="36"/>
      <c r="E53" s="36"/>
      <c r="F53" s="36"/>
      <c r="G53" s="36"/>
      <c r="H53" s="36"/>
      <c r="I53" s="36"/>
      <c r="J53" s="36"/>
      <c r="K53" s="36"/>
      <c r="L53" s="36"/>
      <c r="M53" s="36"/>
      <c r="N53" s="36"/>
      <c r="O53" s="134"/>
      <c r="P53" s="138"/>
      <c r="Q53" s="137"/>
      <c r="R53" s="147"/>
      <c r="S53" s="150"/>
      <c r="T53" s="153"/>
      <c r="U53" s="73"/>
      <c r="V53" s="73"/>
      <c r="W53" s="73"/>
      <c r="X53" s="73"/>
      <c r="Y53" s="73"/>
      <c r="Z53" s="73"/>
      <c r="AA53" s="73"/>
    </row>
    <row r="54" spans="1:27" ht="12.75">
      <c r="A54" s="36"/>
      <c r="B54" s="36"/>
      <c r="C54" s="284"/>
      <c r="D54" s="36"/>
      <c r="E54" s="36"/>
      <c r="F54" s="36"/>
      <c r="G54" s="36"/>
      <c r="H54" s="36"/>
      <c r="I54" s="36"/>
      <c r="J54" s="36"/>
      <c r="K54" s="36"/>
      <c r="L54" s="36"/>
      <c r="M54" s="36"/>
      <c r="N54" s="36"/>
      <c r="O54" s="134"/>
      <c r="P54" s="138"/>
      <c r="Q54" s="137"/>
      <c r="R54" s="147"/>
      <c r="S54" s="150"/>
      <c r="T54" s="153"/>
      <c r="U54" s="73"/>
      <c r="V54" s="73"/>
      <c r="W54" s="73"/>
      <c r="X54" s="73"/>
      <c r="Y54" s="73"/>
      <c r="Z54" s="73"/>
      <c r="AA54" s="73"/>
    </row>
  </sheetData>
  <sheetProtection password="C132" sheet="1" objects="1" scenarios="1" selectLockedCells="1"/>
  <mergeCells count="30">
    <mergeCell ref="T1:T2"/>
    <mergeCell ref="P1:P2"/>
    <mergeCell ref="Q1:Q2"/>
    <mergeCell ref="R1:R2"/>
    <mergeCell ref="S1:S2"/>
    <mergeCell ref="O38:O39"/>
    <mergeCell ref="A39:L39"/>
    <mergeCell ref="O3:O6"/>
    <mergeCell ref="K3:K5"/>
    <mergeCell ref="M39:N39"/>
    <mergeCell ref="A3:B6"/>
    <mergeCell ref="A38:B38"/>
    <mergeCell ref="G4:H4"/>
    <mergeCell ref="M4:M5"/>
    <mergeCell ref="L4:L5"/>
    <mergeCell ref="N4:N5"/>
    <mergeCell ref="J3:J5"/>
    <mergeCell ref="D3:I3"/>
    <mergeCell ref="L3:N3"/>
    <mergeCell ref="F4:F5"/>
    <mergeCell ref="I4:I5"/>
    <mergeCell ref="D4:E4"/>
    <mergeCell ref="K1:M1"/>
    <mergeCell ref="G1:J1"/>
    <mergeCell ref="G2:J2"/>
    <mergeCell ref="K2:M2"/>
    <mergeCell ref="A1:B2"/>
    <mergeCell ref="C1:F1"/>
    <mergeCell ref="C2:F2"/>
    <mergeCell ref="C3:C5"/>
  </mergeCells>
  <conditionalFormatting sqref="C7 C37 C13:C14 C20:C21 C27:C28 C34:C35 C23 C9 C16 C30">
    <cfRule type="expression" priority="1" dxfId="1" stopIfTrue="1">
      <formula>IF(A7,Q7)="dom"</formula>
    </cfRule>
  </conditionalFormatting>
  <conditionalFormatting sqref="D7 D14 D21 D28 D35">
    <cfRule type="expression" priority="2" dxfId="1" stopIfTrue="1">
      <formula>IF(A7,Q7)="dom"</formula>
    </cfRule>
  </conditionalFormatting>
  <conditionalFormatting sqref="E7 E14 E21 E28 E35">
    <cfRule type="expression" priority="3" dxfId="1" stopIfTrue="1">
      <formula>IF(A7,Q7)="dom"</formula>
    </cfRule>
  </conditionalFormatting>
  <conditionalFormatting sqref="F7 F14 F21 F28 F35">
    <cfRule type="expression" priority="4" dxfId="1" stopIfTrue="1">
      <formula>IF(A7,Q7)="dom"</formula>
    </cfRule>
  </conditionalFormatting>
  <conditionalFormatting sqref="G7 G14 G21 G28 G35">
    <cfRule type="expression" priority="5" dxfId="1" stopIfTrue="1">
      <formula>IF(A7,Q7)="dom"</formula>
    </cfRule>
  </conditionalFormatting>
  <conditionalFormatting sqref="H7 H14 H21 H28 H35">
    <cfRule type="expression" priority="6" dxfId="1" stopIfTrue="1">
      <formula>IF(A7,Q7)="dom"</formula>
    </cfRule>
  </conditionalFormatting>
  <conditionalFormatting sqref="I7 I14 I21 I28 I35">
    <cfRule type="expression" priority="7" dxfId="1" stopIfTrue="1">
      <formula>IF(A7,Q7)="dom"</formula>
    </cfRule>
  </conditionalFormatting>
  <conditionalFormatting sqref="J7 J14 J21 J28 J35">
    <cfRule type="expression" priority="8" dxfId="1" stopIfTrue="1">
      <formula>IF(A7,Q7)="dom"</formula>
    </cfRule>
  </conditionalFormatting>
  <conditionalFormatting sqref="K7 K14 K21 K28 K35">
    <cfRule type="expression" priority="9" dxfId="1" stopIfTrue="1">
      <formula>IF(A7,Q7)="dom"</formula>
    </cfRule>
  </conditionalFormatting>
  <conditionalFormatting sqref="L7 L14 L21 L28 L35">
    <cfRule type="expression" priority="10" dxfId="1" stopIfTrue="1">
      <formula>IF(A7,Q7)="dom"</formula>
    </cfRule>
  </conditionalFormatting>
  <conditionalFormatting sqref="M7 M14 M21 M28 M35">
    <cfRule type="expression" priority="11" dxfId="1" stopIfTrue="1">
      <formula>IF(A7,Q7)="dom"</formula>
    </cfRule>
  </conditionalFormatting>
  <conditionalFormatting sqref="N7">
    <cfRule type="expression" priority="12" dxfId="1" stopIfTrue="1">
      <formula>IF(A7,Q7)="dom"</formula>
    </cfRule>
  </conditionalFormatting>
  <conditionalFormatting sqref="O7 O14 O21 O28 O35">
    <cfRule type="expression" priority="13" dxfId="1" stopIfTrue="1">
      <formula>IF(A7,Q7)="dom"</formula>
    </cfRule>
  </conditionalFormatting>
  <conditionalFormatting sqref="A7 A14 A21 A28 A35">
    <cfRule type="expression" priority="14" dxfId="1" stopIfTrue="1">
      <formula>IF(A7,Q7)="dom"</formula>
    </cfRule>
  </conditionalFormatting>
  <conditionalFormatting sqref="D36:D37 D13 D20 D27 D34 D8:D9 D15:D16 D22:D23 D29:D30">
    <cfRule type="expression" priority="15" dxfId="1" stopIfTrue="1">
      <formula>IF(A8,P8)="dom"</formula>
    </cfRule>
  </conditionalFormatting>
  <conditionalFormatting sqref="E36:E37 E13 E20 E27 E34 E8:E9 E15:E16 E22:E23 E29:E30">
    <cfRule type="expression" priority="16" dxfId="1" stopIfTrue="1">
      <formula>IF(A8,P8)="dom"</formula>
    </cfRule>
  </conditionalFormatting>
  <conditionalFormatting sqref="F36:F37 F13 F20 F27 F34 F8:F9 F15:F16 F22:F23 F29:F30">
    <cfRule type="expression" priority="17" dxfId="1" stopIfTrue="1">
      <formula>IF(A8,P8)="dom"</formula>
    </cfRule>
  </conditionalFormatting>
  <conditionalFormatting sqref="G36:G37 G13 G20 G27 G34 G8:G9 G15:G16 G22:G23 G29:G30">
    <cfRule type="expression" priority="18" dxfId="1" stopIfTrue="1">
      <formula>IF(A8,P8)="dom"</formula>
    </cfRule>
  </conditionalFormatting>
  <conditionalFormatting sqref="H36:H37 H13 H20 H27 H34 H8:H9 H15:H16 H22:H23 H29:H30">
    <cfRule type="expression" priority="19" dxfId="1" stopIfTrue="1">
      <formula>IF(A8,P8)="dom"</formula>
    </cfRule>
  </conditionalFormatting>
  <conditionalFormatting sqref="I36:I37 I13 I20 I27 I34 I8:I9 I15:I16 I22:I23 I29:I30">
    <cfRule type="expression" priority="20" dxfId="1" stopIfTrue="1">
      <formula>IF(A8,P8)="dom"</formula>
    </cfRule>
  </conditionalFormatting>
  <conditionalFormatting sqref="J36:J37 J13 J20 J27 J34 J8:J9 J15:J16 J22:J23 J29:J30">
    <cfRule type="expression" priority="21" dxfId="1" stopIfTrue="1">
      <formula>IF(A8,P8)="dom"</formula>
    </cfRule>
  </conditionalFormatting>
  <conditionalFormatting sqref="K36:K37 K13 K20 K27 K34 K8:K9 K15:K16 K22:K23 K29:K30">
    <cfRule type="expression" priority="22" dxfId="1" stopIfTrue="1">
      <formula>IF(A8,P8)="dom"</formula>
    </cfRule>
  </conditionalFormatting>
  <conditionalFormatting sqref="L36:L37 L13 L20 L27 L34 L8:L9 L15:L16 L22:L23 L29:L30">
    <cfRule type="expression" priority="23" dxfId="1" stopIfTrue="1">
      <formula>IF(A8,P8)="dom"</formula>
    </cfRule>
  </conditionalFormatting>
  <conditionalFormatting sqref="M36:M37 M13 M20 M27 M34 M8:M9 M15:M16 M22:M23 M29:M30">
    <cfRule type="expression" priority="24" dxfId="1" stopIfTrue="1">
      <formula>IF(A8,P8)="dom"</formula>
    </cfRule>
  </conditionalFormatting>
  <conditionalFormatting sqref="N36:N37 N13 N20 N27 N34 N22:N23 N8:N9 N15:N16 N29:N30">
    <cfRule type="expression" priority="25" dxfId="1" stopIfTrue="1">
      <formula>IF(A8,P8)="dom"</formula>
    </cfRule>
  </conditionalFormatting>
  <conditionalFormatting sqref="O36:O37 O13 O20 O27 O34 O8:O9 O15:O16 O22:O23 O29:O30">
    <cfRule type="expression" priority="26" dxfId="1" stopIfTrue="1">
      <formula>IF(A8,P8)="dom"</formula>
    </cfRule>
  </conditionalFormatting>
  <conditionalFormatting sqref="A36:A37 A13 A20 A27 A34 A8:A9 A15:A16 A22:A23 A29:A30">
    <cfRule type="expression" priority="27" dxfId="1" stopIfTrue="1">
      <formula>IF(A8,P8)="dom"</formula>
    </cfRule>
  </conditionalFormatting>
  <conditionalFormatting sqref="D12 D19 D26 D33">
    <cfRule type="expression" priority="28" dxfId="1" stopIfTrue="1">
      <formula>IF(A12,R12)="dom"</formula>
    </cfRule>
  </conditionalFormatting>
  <conditionalFormatting sqref="E12 E19 E26 E33">
    <cfRule type="expression" priority="29" dxfId="1" stopIfTrue="1">
      <formula>IF(A12,R12)="dom"</formula>
    </cfRule>
  </conditionalFormatting>
  <conditionalFormatting sqref="F12 F19 F26 F33">
    <cfRule type="expression" priority="30" dxfId="1" stopIfTrue="1">
      <formula>IF(A12,R12)="dom"</formula>
    </cfRule>
  </conditionalFormatting>
  <conditionalFormatting sqref="G12 G19 G26 G33">
    <cfRule type="expression" priority="31" dxfId="1" stopIfTrue="1">
      <formula>IF(A12,R12)="dom"</formula>
    </cfRule>
  </conditionalFormatting>
  <conditionalFormatting sqref="H12 H19 H26 H33">
    <cfRule type="expression" priority="32" dxfId="1" stopIfTrue="1">
      <formula>IF(A12,R12)="dom"</formula>
    </cfRule>
  </conditionalFormatting>
  <conditionalFormatting sqref="I12 I19 I26 I33">
    <cfRule type="expression" priority="33" dxfId="1" stopIfTrue="1">
      <formula>IF(A12,R12)="dom"</formula>
    </cfRule>
  </conditionalFormatting>
  <conditionalFormatting sqref="J12 J19 J26 J33">
    <cfRule type="expression" priority="34" dxfId="1" stopIfTrue="1">
      <formula>IF(A12,R12)="dom"</formula>
    </cfRule>
  </conditionalFormatting>
  <conditionalFormatting sqref="K12 K19 K26 K33">
    <cfRule type="expression" priority="35" dxfId="1" stopIfTrue="1">
      <formula>IF(A12,R12)="dom"</formula>
    </cfRule>
  </conditionalFormatting>
  <conditionalFormatting sqref="L12 L19 L26 L33">
    <cfRule type="expression" priority="36" dxfId="1" stopIfTrue="1">
      <formula>IF(A12,R12)="dom"</formula>
    </cfRule>
  </conditionalFormatting>
  <conditionalFormatting sqref="M12 M19 M26 M33">
    <cfRule type="expression" priority="37" dxfId="1" stopIfTrue="1">
      <formula>IF(A12,R12)="dom"</formula>
    </cfRule>
  </conditionalFormatting>
  <conditionalFormatting sqref="O12 O19 O26 O33">
    <cfRule type="expression" priority="38" dxfId="1" stopIfTrue="1">
      <formula>IF(A12,R12)="dom"</formula>
    </cfRule>
  </conditionalFormatting>
  <conditionalFormatting sqref="A12 A19 A26 A33">
    <cfRule type="expression" priority="39" dxfId="1" stopIfTrue="1">
      <formula>IF(A12,R12)="dom"</formula>
    </cfRule>
  </conditionalFormatting>
  <conditionalFormatting sqref="D11 D18 D25 D32">
    <cfRule type="expression" priority="40" dxfId="1" stopIfTrue="1">
      <formula>IF(A11,S11)="dom"</formula>
    </cfRule>
  </conditionalFormatting>
  <conditionalFormatting sqref="E11 E18 E25 E32">
    <cfRule type="expression" priority="41" dxfId="1" stopIfTrue="1">
      <formula>IF(A11,S11)="dom"</formula>
    </cfRule>
  </conditionalFormatting>
  <conditionalFormatting sqref="F11 F18 F25 F32">
    <cfRule type="expression" priority="42" dxfId="1" stopIfTrue="1">
      <formula>IF(A11,S11)="dom"</formula>
    </cfRule>
  </conditionalFormatting>
  <conditionalFormatting sqref="G11 G18 G25 G32">
    <cfRule type="expression" priority="43" dxfId="1" stopIfTrue="1">
      <formula>IF(A11,S11)="dom"</formula>
    </cfRule>
  </conditionalFormatting>
  <conditionalFormatting sqref="H11 H18 H25 H32">
    <cfRule type="expression" priority="44" dxfId="1" stopIfTrue="1">
      <formula>IF(A11,S11)="dom"</formula>
    </cfRule>
  </conditionalFormatting>
  <conditionalFormatting sqref="I11 I18 I25 I32">
    <cfRule type="expression" priority="45" dxfId="1" stopIfTrue="1">
      <formula>IF(A11,S11)="dom"</formula>
    </cfRule>
  </conditionalFormatting>
  <conditionalFormatting sqref="J11 J18 J25 J32">
    <cfRule type="expression" priority="46" dxfId="1" stopIfTrue="1">
      <formula>IF(A11,S11)="dom"</formula>
    </cfRule>
  </conditionalFormatting>
  <conditionalFormatting sqref="K11 K18 K25 K32">
    <cfRule type="expression" priority="47" dxfId="1" stopIfTrue="1">
      <formula>IF(A11,S11)="dom"</formula>
    </cfRule>
  </conditionalFormatting>
  <conditionalFormatting sqref="L11 L18 L25 L32">
    <cfRule type="expression" priority="48" dxfId="1" stopIfTrue="1">
      <formula>IF(A11,S11)="dom"</formula>
    </cfRule>
  </conditionalFormatting>
  <conditionalFormatting sqref="M11 M18 M25 M32">
    <cfRule type="expression" priority="49" dxfId="1" stopIfTrue="1">
      <formula>IF(A11,S11)="dom"</formula>
    </cfRule>
  </conditionalFormatting>
  <conditionalFormatting sqref="O11 O18 O25 O32">
    <cfRule type="expression" priority="50" dxfId="1" stopIfTrue="1">
      <formula>IF(A11,S11)="dom"</formula>
    </cfRule>
  </conditionalFormatting>
  <conditionalFormatting sqref="A11 A18 A25 A32">
    <cfRule type="expression" priority="51" dxfId="1" stopIfTrue="1">
      <formula>IF(A11,S11)="dom"</formula>
    </cfRule>
  </conditionalFormatting>
  <conditionalFormatting sqref="D10 D17 D24 D31">
    <cfRule type="expression" priority="52" dxfId="1" stopIfTrue="1">
      <formula>IF(A10,T10)="dom"</formula>
    </cfRule>
  </conditionalFormatting>
  <conditionalFormatting sqref="E10 E17 E24 E31">
    <cfRule type="expression" priority="53" dxfId="1" stopIfTrue="1">
      <formula>IF(A10,T10)="dom"</formula>
    </cfRule>
  </conditionalFormatting>
  <conditionalFormatting sqref="F10 F17 F24 F31">
    <cfRule type="expression" priority="54" dxfId="1" stopIfTrue="1">
      <formula>IF(A10,T10)="dom"</formula>
    </cfRule>
  </conditionalFormatting>
  <conditionalFormatting sqref="G10 G17 G24 G31">
    <cfRule type="expression" priority="55" dxfId="1" stopIfTrue="1">
      <formula>IF(A10,T10)="dom"</formula>
    </cfRule>
  </conditionalFormatting>
  <conditionalFormatting sqref="H10 H17 H24 H31">
    <cfRule type="expression" priority="56" dxfId="1" stopIfTrue="1">
      <formula>IF(A10,T10)="dom"</formula>
    </cfRule>
  </conditionalFormatting>
  <conditionalFormatting sqref="I10 I17 I24 I31">
    <cfRule type="expression" priority="57" dxfId="1" stopIfTrue="1">
      <formula>IF(A10,T10)="dom"</formula>
    </cfRule>
  </conditionalFormatting>
  <conditionalFormatting sqref="J10 J17 J24 J31">
    <cfRule type="expression" priority="58" dxfId="1" stopIfTrue="1">
      <formula>IF(A10,T10)="dom"</formula>
    </cfRule>
  </conditionalFormatting>
  <conditionalFormatting sqref="K10 K17 K24 K31">
    <cfRule type="expression" priority="59" dxfId="1" stopIfTrue="1">
      <formula>IF(A10,T10)="dom"</formula>
    </cfRule>
  </conditionalFormatting>
  <conditionalFormatting sqref="L10 L17 L24 L31">
    <cfRule type="expression" priority="60" dxfId="1" stopIfTrue="1">
      <formula>IF(A10,T10)="dom"</formula>
    </cfRule>
  </conditionalFormatting>
  <conditionalFormatting sqref="M10 M17 M24 M31">
    <cfRule type="expression" priority="61" dxfId="1" stopIfTrue="1">
      <formula>IF(A10,T10)="dom"</formula>
    </cfRule>
  </conditionalFormatting>
  <conditionalFormatting sqref="O10 O17 O24 O31">
    <cfRule type="expression" priority="62" dxfId="1" stopIfTrue="1">
      <formula>IF(A10,T10)="dom"</formula>
    </cfRule>
  </conditionalFormatting>
  <conditionalFormatting sqref="A10 A17 A24 A31">
    <cfRule type="expression" priority="63" dxfId="1" stopIfTrue="1">
      <formula>IF(A10,T10)="dom"</formula>
    </cfRule>
  </conditionalFormatting>
  <conditionalFormatting sqref="B7:B37">
    <cfRule type="cellIs" priority="64" dxfId="2" operator="equal" stopIfTrue="1">
      <formula>"dom"</formula>
    </cfRule>
  </conditionalFormatting>
  <conditionalFormatting sqref="F4:F5">
    <cfRule type="cellIs" priority="65" dxfId="3" operator="equal" stopIfTrue="1">
      <formula>"SEI A DEBITO"</formula>
    </cfRule>
  </conditionalFormatting>
  <conditionalFormatting sqref="N14 N21 N28 N35">
    <cfRule type="expression" priority="66" dxfId="1" stopIfTrue="1">
      <formula>IF(A14,Q14)="dom"</formula>
    </cfRule>
  </conditionalFormatting>
  <conditionalFormatting sqref="N12 N19 N26 N33">
    <cfRule type="expression" priority="67" dxfId="1" stopIfTrue="1">
      <formula>IF(A12,R12)="dom"</formula>
    </cfRule>
  </conditionalFormatting>
  <conditionalFormatting sqref="N11 N18 N25 N32">
    <cfRule type="expression" priority="68" dxfId="1" stopIfTrue="1">
      <formula>IF(A11,S11)="dom"</formula>
    </cfRule>
  </conditionalFormatting>
  <conditionalFormatting sqref="N10 N17 N24 N31">
    <cfRule type="expression" priority="69" dxfId="1" stopIfTrue="1">
      <formula>IF(A10,T10)="dom"</formula>
    </cfRule>
  </conditionalFormatting>
  <conditionalFormatting sqref="C8 C15 C22 C29 C36">
    <cfRule type="expression" priority="70" dxfId="1" stopIfTrue="1">
      <formula>IF(A8,P8)="dom"</formula>
    </cfRule>
  </conditionalFormatting>
  <conditionalFormatting sqref="C12 C19 C26 C33">
    <cfRule type="expression" priority="71" dxfId="1" stopIfTrue="1">
      <formula>IF(A12,R12)="dom"</formula>
    </cfRule>
  </conditionalFormatting>
  <conditionalFormatting sqref="C11 C18 C25 C32">
    <cfRule type="expression" priority="72" dxfId="1" stopIfTrue="1">
      <formula>IF(A11,S11)="dom"</formula>
    </cfRule>
  </conditionalFormatting>
  <conditionalFormatting sqref="C10 C17 C24 C31">
    <cfRule type="expression" priority="73" dxfId="1" stopIfTrue="1">
      <formula>IF(A10,T10)="dom"</formula>
    </cfRule>
  </conditionalFormatting>
  <printOptions horizontalCentered="1" verticalCentered="1"/>
  <pageMargins left="0.3937007874015748" right="0.3937007874015748" top="0.3937007874015748" bottom="0.3937007874015748" header="0.31496062992125984" footer="0.31496062992125984"/>
  <pageSetup blackAndWhite="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Villaurbana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GESTIONE ORARIO DI LAVORO</dc:title>
  <dc:subject/>
  <dc:creator>Geom. A. Pallotti</dc:creator>
  <cp:keywords/>
  <dc:description/>
  <cp:lastModifiedBy>n.n</cp:lastModifiedBy>
  <cp:lastPrinted>2006-03-22T18:27:28Z</cp:lastPrinted>
  <dcterms:created xsi:type="dcterms:W3CDTF">1999-09-03T05:43:09Z</dcterms:created>
  <dcterms:modified xsi:type="dcterms:W3CDTF">2006-03-22T18:31:12Z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